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https://accessmbrc-my.sharepoint.com/personal/naomi_roberts_moretonbay_qld_gov_au/Documents/Desktop/To Techone/"/>
    </mc:Choice>
  </mc:AlternateContent>
  <xr:revisionPtr revIDLastSave="0" documentId="8_{366C5497-B297-4835-80C5-CDD2F8E5FACA}" xr6:coauthVersionLast="47" xr6:coauthVersionMax="47" xr10:uidLastSave="{00000000-0000-0000-0000-000000000000}"/>
  <bookViews>
    <workbookView xWindow="-120" yWindow="-120" windowWidth="29040" windowHeight="15840" tabRatio="599" xr2:uid="{00000000-000D-0000-FFFF-FFFF00000000}"/>
  </bookViews>
  <sheets>
    <sheet name="Instructions" sheetId="5" r:id="rId1"/>
    <sheet name="Input &amp; Result" sheetId="4" r:id="rId2"/>
    <sheet name="Indexation Calculation sheet" sheetId="7" r:id="rId3"/>
    <sheet name="23-24 CappedMaxRates PA &amp; Regs" sheetId="8" r:id="rId4"/>
    <sheet name="Data" sheetId="3" r:id="rId5"/>
    <sheet name="Calculation" sheetId="2"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3" l="1"/>
  <c r="F6" i="3" s="1"/>
  <c r="G6" i="3" s="1"/>
  <c r="D7" i="3"/>
  <c r="D8" i="3"/>
  <c r="D9" i="3"/>
  <c r="G51" i="8"/>
  <c r="F51" i="8"/>
  <c r="G50" i="8"/>
  <c r="F50" i="8"/>
  <c r="G48" i="8"/>
  <c r="F48" i="8"/>
  <c r="G47" i="8"/>
  <c r="F47" i="8"/>
  <c r="G46" i="8"/>
  <c r="F46" i="8"/>
  <c r="G45" i="8"/>
  <c r="F45" i="8"/>
  <c r="G44" i="8"/>
  <c r="F44" i="8"/>
  <c r="G43" i="8"/>
  <c r="F43" i="8"/>
  <c r="G42" i="8"/>
  <c r="F42" i="8"/>
  <c r="G41" i="8"/>
  <c r="F41" i="8"/>
  <c r="G40" i="8"/>
  <c r="F40" i="8"/>
  <c r="G39" i="8"/>
  <c r="F39" i="8"/>
  <c r="G38" i="8"/>
  <c r="F38" i="8"/>
  <c r="G37" i="8"/>
  <c r="F37" i="8"/>
  <c r="G36" i="8"/>
  <c r="F36" i="8"/>
  <c r="G35" i="8"/>
  <c r="F35" i="8"/>
  <c r="G34" i="8"/>
  <c r="F34" i="8"/>
  <c r="G33" i="8"/>
  <c r="F33" i="8"/>
  <c r="G32" i="8"/>
  <c r="F32" i="8"/>
  <c r="G31" i="8"/>
  <c r="F31" i="8"/>
  <c r="G30" i="8"/>
  <c r="F30" i="8"/>
  <c r="G29" i="8"/>
  <c r="F29" i="8"/>
  <c r="G28" i="8"/>
  <c r="F28" i="8"/>
  <c r="G27" i="8"/>
  <c r="F27" i="8"/>
  <c r="G26" i="8"/>
  <c r="F26" i="8"/>
  <c r="G25" i="8"/>
  <c r="F25" i="8"/>
  <c r="G24" i="8"/>
  <c r="F24" i="8"/>
  <c r="G23" i="8"/>
  <c r="F23" i="8"/>
  <c r="G22" i="8"/>
  <c r="F22" i="8"/>
  <c r="G21" i="8"/>
  <c r="F21" i="8"/>
  <c r="G20" i="8"/>
  <c r="F20" i="8"/>
  <c r="G19" i="8"/>
  <c r="F19" i="8"/>
  <c r="G18" i="8"/>
  <c r="F18" i="8"/>
  <c r="G17" i="8"/>
  <c r="F17" i="8"/>
  <c r="G16" i="8"/>
  <c r="F16" i="8"/>
  <c r="G15" i="8"/>
  <c r="F15" i="8"/>
  <c r="G14" i="8"/>
  <c r="F14" i="8"/>
  <c r="G13" i="8"/>
  <c r="F13" i="8"/>
  <c r="G12" i="8"/>
  <c r="F12" i="8"/>
  <c r="G11" i="8"/>
  <c r="F11" i="8"/>
  <c r="G10" i="8"/>
  <c r="F10" i="8"/>
  <c r="G9" i="8"/>
  <c r="F9" i="8"/>
  <c r="G8" i="8"/>
  <c r="F8" i="8"/>
  <c r="G6" i="8"/>
  <c r="F6" i="8"/>
  <c r="D10" i="3"/>
  <c r="D11" i="3" l="1"/>
  <c r="D12" i="3" l="1"/>
  <c r="D13" i="3"/>
  <c r="D14" i="3"/>
  <c r="D15" i="3"/>
  <c r="D16" i="3" l="1"/>
  <c r="D17" i="3" l="1"/>
  <c r="D18" i="3" l="1"/>
  <c r="F7" i="3" s="1"/>
  <c r="D19" i="3" l="1"/>
  <c r="F8" i="3" s="1"/>
  <c r="D20" i="3" l="1"/>
  <c r="F9" i="3" s="1"/>
  <c r="D21" i="3" l="1"/>
  <c r="F10" i="3" s="1"/>
  <c r="D22" i="3" l="1"/>
  <c r="F11" i="3" s="1"/>
  <c r="D23" i="3" l="1"/>
  <c r="F12" i="3" s="1"/>
  <c r="D24" i="3" l="1"/>
  <c r="F13" i="3" s="1"/>
  <c r="D25" i="3" l="1"/>
  <c r="F14" i="3" s="1"/>
  <c r="D26" i="3" l="1"/>
  <c r="F15" i="3" s="1"/>
  <c r="D27" i="3" l="1"/>
  <c r="F16" i="3" s="1"/>
  <c r="D28" i="3" l="1"/>
  <c r="F17" i="3" s="1"/>
  <c r="D29" i="3" l="1"/>
  <c r="F18" i="3" s="1"/>
  <c r="D30" i="3" l="1"/>
  <c r="F19" i="3" s="1"/>
  <c r="D31" i="3" l="1"/>
  <c r="F20" i="3" s="1"/>
  <c r="D32" i="3" l="1"/>
  <c r="F21" i="3" s="1"/>
  <c r="D33" i="3" l="1"/>
  <c r="F22" i="3" l="1"/>
  <c r="D34" i="3"/>
  <c r="F23" i="3" l="1"/>
  <c r="D35" i="3"/>
  <c r="F24" i="3" l="1"/>
  <c r="D36" i="3"/>
  <c r="F25" i="3" l="1"/>
  <c r="D37" i="3"/>
  <c r="F26" i="3" l="1"/>
  <c r="D38" i="3"/>
  <c r="F27" i="3" s="1"/>
  <c r="D39" i="3"/>
  <c r="D40" i="3"/>
  <c r="D41" i="3"/>
  <c r="D42" i="3"/>
  <c r="D43" i="3"/>
  <c r="D44" i="3"/>
  <c r="D45" i="3"/>
  <c r="D46" i="3"/>
  <c r="D47" i="3"/>
  <c r="D48" i="3"/>
  <c r="D49" i="3"/>
  <c r="D50" i="3"/>
  <c r="D51" i="3"/>
  <c r="D52" i="3"/>
  <c r="D53" i="3"/>
  <c r="F30" i="3" l="1"/>
  <c r="F29" i="3"/>
  <c r="F28" i="3"/>
  <c r="F31" i="3"/>
  <c r="F32" i="3"/>
  <c r="F33" i="3"/>
  <c r="F34" i="3"/>
  <c r="F35" i="3"/>
  <c r="F36" i="3"/>
  <c r="F41" i="3"/>
  <c r="F40" i="3"/>
  <c r="F42" i="3"/>
  <c r="F38" i="3"/>
  <c r="F37" i="3"/>
  <c r="F39" i="3"/>
  <c r="D54" i="3"/>
  <c r="D55" i="3"/>
  <c r="D56" i="3"/>
  <c r="D57" i="3"/>
  <c r="G111"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F110" i="3" s="1"/>
  <c r="C12" i="2"/>
  <c r="E12" i="2" s="1"/>
  <c r="E11" i="2" s="1"/>
  <c r="C14" i="2"/>
  <c r="E14" i="2" s="1"/>
  <c r="E13" i="2" s="1"/>
  <c r="F109" i="3" l="1"/>
  <c r="F102" i="3"/>
  <c r="F89" i="3"/>
  <c r="F61" i="3"/>
  <c r="F44" i="3"/>
  <c r="F67" i="3"/>
  <c r="F77" i="3"/>
  <c r="F108" i="3"/>
  <c r="F59" i="3"/>
  <c r="F82" i="3"/>
  <c r="F62" i="3"/>
  <c r="F99" i="3"/>
  <c r="F81" i="3"/>
  <c r="F64" i="3"/>
  <c r="F103" i="3"/>
  <c r="F101" i="3"/>
  <c r="F94" i="3"/>
  <c r="F90" i="3"/>
  <c r="F88" i="3"/>
  <c r="F83" i="3"/>
  <c r="F78" i="3"/>
  <c r="F76" i="3"/>
  <c r="F73" i="3"/>
  <c r="F69" i="3"/>
  <c r="F65" i="3"/>
  <c r="F57" i="3"/>
  <c r="G110" i="3"/>
  <c r="F56" i="3"/>
  <c r="F96" i="3"/>
  <c r="F55" i="3"/>
  <c r="F54" i="3"/>
  <c r="F51" i="3"/>
  <c r="F50" i="3"/>
  <c r="F107" i="3"/>
  <c r="F86" i="3"/>
  <c r="F106" i="3"/>
  <c r="F87" i="3"/>
  <c r="F105" i="3"/>
  <c r="F80" i="3"/>
  <c r="F72" i="3"/>
  <c r="F74" i="3"/>
  <c r="F79" i="3"/>
  <c r="F66" i="3"/>
  <c r="F84" i="3"/>
  <c r="F75" i="3"/>
  <c r="F70" i="3"/>
  <c r="F43" i="3"/>
  <c r="F48" i="3"/>
  <c r="F49" i="3"/>
  <c r="F104" i="3"/>
  <c r="F95" i="3"/>
  <c r="F93" i="3"/>
  <c r="F97" i="3"/>
  <c r="F91" i="3"/>
  <c r="F58" i="3"/>
  <c r="F63" i="3"/>
  <c r="F71" i="3"/>
  <c r="F85" i="3"/>
  <c r="F92" i="3"/>
  <c r="F60" i="3"/>
  <c r="F47" i="3"/>
  <c r="F52" i="3"/>
  <c r="F45" i="3"/>
  <c r="F98" i="3"/>
  <c r="F68" i="3"/>
  <c r="F100" i="3"/>
  <c r="F46" i="3"/>
  <c r="F53" i="3"/>
  <c r="G109" i="3" l="1"/>
  <c r="G108" i="3" s="1"/>
  <c r="G107" i="3" s="1"/>
  <c r="G106" i="3" s="1"/>
  <c r="G105" i="3" s="1"/>
  <c r="G104" i="3" s="1"/>
  <c r="G103" i="3" s="1"/>
  <c r="G102" i="3" s="1"/>
  <c r="G101" i="3" s="1"/>
  <c r="G100" i="3" s="1"/>
  <c r="G99" i="3" s="1"/>
  <c r="G98" i="3" s="1"/>
  <c r="G97" i="3" s="1"/>
  <c r="G96" i="3" s="1"/>
  <c r="G95" i="3" s="1"/>
  <c r="G94" i="3" s="1"/>
  <c r="G93" i="3" s="1"/>
  <c r="G92" i="3" s="1"/>
  <c r="G91" i="3" s="1"/>
  <c r="G90" i="3" s="1"/>
  <c r="G89" i="3" s="1"/>
  <c r="G88" i="3" s="1"/>
  <c r="G87" i="3" s="1"/>
  <c r="G86" i="3" s="1"/>
  <c r="G85" i="3" s="1"/>
  <c r="G84" i="3" s="1"/>
  <c r="G83" i="3" s="1"/>
  <c r="G82" i="3" s="1"/>
  <c r="G81" i="3" s="1"/>
  <c r="G80" i="3" s="1"/>
  <c r="G79" i="3" s="1"/>
  <c r="G78" i="3" s="1"/>
  <c r="G77" i="3" s="1"/>
  <c r="G76" i="3" s="1"/>
  <c r="G75" i="3" s="1"/>
  <c r="G74" i="3" s="1"/>
  <c r="G73" i="3" s="1"/>
  <c r="G72" i="3" s="1"/>
  <c r="G71" i="3" s="1"/>
  <c r="G70" i="3" s="1"/>
  <c r="G69" i="3" s="1"/>
  <c r="G68" i="3" s="1"/>
  <c r="G67" i="3" s="1"/>
  <c r="G66" i="3" s="1"/>
  <c r="G65" i="3" s="1"/>
  <c r="G64" i="3" s="1"/>
  <c r="G63" i="3" s="1"/>
  <c r="G62" i="3" s="1"/>
  <c r="G61" i="3" s="1"/>
  <c r="G60" i="3" s="1"/>
  <c r="G59" i="3" s="1"/>
  <c r="G58" i="3" s="1"/>
  <c r="G57" i="3" s="1"/>
  <c r="G56" i="3" s="1"/>
  <c r="G55" i="3" s="1"/>
  <c r="G54" i="3" s="1"/>
  <c r="G53" i="3" s="1"/>
  <c r="G52" i="3" s="1"/>
  <c r="G51" i="3" s="1"/>
  <c r="G50" i="3" s="1"/>
  <c r="G49" i="3" s="1"/>
  <c r="G48" i="3" s="1"/>
  <c r="G47" i="3" s="1"/>
  <c r="G46" i="3" s="1"/>
  <c r="G45" i="3" s="1"/>
  <c r="G44" i="3" s="1"/>
  <c r="G43" i="3" s="1"/>
  <c r="G42" i="3" s="1"/>
  <c r="G41" i="3" s="1"/>
  <c r="G40" i="3" s="1"/>
  <c r="G39" i="3" s="1"/>
  <c r="G38" i="3" s="1"/>
  <c r="G37" i="3" l="1"/>
  <c r="G36" i="3" s="1"/>
  <c r="G35" i="3" l="1"/>
  <c r="G34" i="3" l="1"/>
  <c r="G33" i="3" l="1"/>
  <c r="G32" i="3" l="1"/>
  <c r="G31" i="3" s="1"/>
  <c r="G30" i="3" l="1"/>
  <c r="G29" i="3" l="1"/>
  <c r="G28" i="3" l="1"/>
  <c r="G27" i="3" s="1"/>
  <c r="G26" i="3" s="1"/>
  <c r="G25" i="3" s="1"/>
  <c r="G24" i="3" s="1"/>
  <c r="G23" i="3" s="1"/>
  <c r="G22" i="3" s="1"/>
  <c r="G21" i="3" s="1"/>
  <c r="G20" i="3" s="1"/>
  <c r="G19" i="3" l="1"/>
  <c r="G18" i="3" l="1"/>
  <c r="G17" i="3" s="1"/>
  <c r="G16" i="3" l="1"/>
  <c r="G15" i="3" l="1"/>
  <c r="G14" i="3" l="1"/>
  <c r="G13" i="3" s="1"/>
  <c r="G12" i="3" l="1"/>
  <c r="F14" i="2" s="1"/>
  <c r="F12" i="2"/>
  <c r="G11" i="3" l="1"/>
  <c r="F13" i="2" l="1"/>
  <c r="G14" i="2" s="1"/>
  <c r="H14" i="2" s="1"/>
  <c r="G10" i="3"/>
  <c r="G9" i="3" s="1"/>
  <c r="G8" i="3" s="1"/>
  <c r="G7" i="3" s="1"/>
  <c r="F11" i="2"/>
  <c r="G12" i="2" s="1"/>
  <c r="H12" i="2" s="1"/>
  <c r="J14" i="2" l="1"/>
  <c r="I12" i="2"/>
  <c r="G7" i="4" s="1"/>
  <c r="J7" i="4" s="1"/>
  <c r="J12" i="2"/>
  <c r="K12" i="2" l="1"/>
</calcChain>
</file>

<file path=xl/sharedStrings.xml><?xml version="1.0" encoding="utf-8"?>
<sst xmlns="http://schemas.openxmlformats.org/spreadsheetml/2006/main" count="254" uniqueCount="205">
  <si>
    <t>PLUS</t>
  </si>
  <si>
    <t>LESS</t>
  </si>
  <si>
    <t>Sub-Total</t>
  </si>
  <si>
    <t>TOTAL</t>
  </si>
  <si>
    <t>Obtaining current PPI figures:</t>
  </si>
  <si>
    <t>Seach on ABS website - 6427.0 - Producer Price Indexes, Australia, &lt;Month Year&gt;</t>
  </si>
  <si>
    <t>eg 6427.0 - Producer Price Indexes, Australia, Jun 2017 (Search under 'Downloads':</t>
  </si>
  <si>
    <t>Table 17 - Index Number:  "3101 Road and bridge construction Queensland")</t>
  </si>
  <si>
    <t>http://www.abs.gov.au/ausstats/abs@.nsf/mf/6427.0</t>
  </si>
  <si>
    <t>Locate - Index No. "3101 - Road and Bridge Construction Queensland'</t>
  </si>
  <si>
    <t>Quarter</t>
  </si>
  <si>
    <t>PPI Rate</t>
  </si>
  <si>
    <t>Due date for PPI release</t>
  </si>
  <si>
    <t>PPI released on 28/7/2017</t>
  </si>
  <si>
    <t>PPI released on 27/10/2017</t>
  </si>
  <si>
    <t>PPI released on 2/2/2018</t>
  </si>
  <si>
    <t>PPI released 27/4/2018</t>
  </si>
  <si>
    <t>PPI released 27/7/2018</t>
  </si>
  <si>
    <t>PPI released 2/11/2018</t>
  </si>
  <si>
    <t>PPI released 1/2/2019</t>
  </si>
  <si>
    <t>PPI released 26/4/2019</t>
  </si>
  <si>
    <t>PPI released 2/8/2019</t>
  </si>
  <si>
    <t>PPI released 1/11/2019</t>
  </si>
  <si>
    <t>PPI released 31/1/2019</t>
  </si>
  <si>
    <t>PPI released 1/5/2020</t>
  </si>
  <si>
    <t>PPI released 31/7/2020</t>
  </si>
  <si>
    <t>PPI released 30/10/2020</t>
  </si>
  <si>
    <t>INSERT DATES BELOW</t>
  </si>
  <si>
    <t>Date Levied</t>
  </si>
  <si>
    <t>Index</t>
  </si>
  <si>
    <t>Indexed Levied Charge Rate *</t>
  </si>
  <si>
    <t>Date Payable</t>
  </si>
  <si>
    <t>Initial Levied Charge Rate</t>
  </si>
  <si>
    <t>Price Index: ABS, Producer Price Indexes, 6427.0, Road &amp; Bridge Construction: Qld, Index number 3101</t>
  </si>
  <si>
    <t>Update Data below</t>
  </si>
  <si>
    <t>Month</t>
  </si>
  <si>
    <t>Unsmoothed</t>
  </si>
  <si>
    <t>Unsmoothed % Change</t>
  </si>
  <si>
    <t>MA-13 % change</t>
  </si>
  <si>
    <t>NOTE: Refer to the 'Instructions' tab for the release due date of the next future quarter PPI (the release date is normally 1 month after the end of quarter).</t>
  </si>
  <si>
    <t>2011/12=100</t>
  </si>
  <si>
    <t>Date</t>
  </si>
  <si>
    <t>Growth rate</t>
  </si>
  <si>
    <t>Geometric Adjusted Index</t>
  </si>
  <si>
    <t>Overall Geometric Index</t>
  </si>
  <si>
    <t>Simple Adjusted Index</t>
  </si>
  <si>
    <t>Overall Simple Index</t>
  </si>
  <si>
    <t>After Date</t>
  </si>
  <si>
    <t>Date paid</t>
  </si>
  <si>
    <t>Previous Date</t>
  </si>
  <si>
    <t>Adopted Charge Category</t>
  </si>
  <si>
    <t>Demand Unit</t>
  </si>
  <si>
    <t>Residential Development</t>
  </si>
  <si>
    <t>Accommodation (short term)</t>
  </si>
  <si>
    <t>Suite - 3 or more bedrooms</t>
  </si>
  <si>
    <t>Accommodation (long term)</t>
  </si>
  <si>
    <t>Dwelling site - 3 or more bedrooms</t>
  </si>
  <si>
    <t>Non-Residential development</t>
  </si>
  <si>
    <t>Commercial (bulk goods)</t>
  </si>
  <si>
    <t>Commercial (retail)</t>
  </si>
  <si>
    <t>Commercial (office)</t>
  </si>
  <si>
    <t>Entertainment</t>
  </si>
  <si>
    <t>Essential Services</t>
  </si>
  <si>
    <t>N/A</t>
  </si>
  <si>
    <t>Amendments to Capped Maximum Charge Rates:</t>
  </si>
  <si>
    <t>Links to Legislation:</t>
  </si>
  <si>
    <r>
      <rPr>
        <i/>
        <sz val="11"/>
        <color theme="1"/>
        <rFont val="Arial"/>
        <family val="2"/>
      </rPr>
      <t>Planning Legislation (Fees and Other Matters) Amendment Regulation 2018</t>
    </r>
    <r>
      <rPr>
        <sz val="11"/>
        <color theme="1"/>
        <rFont val="Arial"/>
        <family val="2"/>
      </rPr>
      <t xml:space="preserve">
   Subordinate Legislation 2018 No. 91
   made under the Planning Act 2016
   Regional Planning Interests Act 2014
</t>
    </r>
    <r>
      <rPr>
        <i/>
        <sz val="11"/>
        <color theme="1"/>
        <rFont val="Arial"/>
        <family val="2"/>
      </rPr>
      <t>Planning Regulations 2017</t>
    </r>
    <r>
      <rPr>
        <sz val="11"/>
        <color theme="1"/>
        <rFont val="Arial"/>
        <family val="2"/>
      </rPr>
      <t xml:space="preserve"> (Schedule 16 - Prescribed Amount)</t>
    </r>
  </si>
  <si>
    <t>Planning Legislation (Fees and Other Matters) Amendment Regulations 2018</t>
  </si>
  <si>
    <t>Planning Regulation 2017</t>
  </si>
  <si>
    <r>
      <t>Planning Legislation (Fees and Other Matters) Amendment Regulation 2019</t>
    </r>
    <r>
      <rPr>
        <sz val="11"/>
        <color theme="1"/>
        <rFont val="Arial"/>
        <family val="2"/>
      </rPr>
      <t xml:space="preserve">
  Subordinate Legislation 2019 No. 104
  made under the </t>
    </r>
    <r>
      <rPr>
        <i/>
        <sz val="11"/>
        <color theme="1"/>
        <rFont val="Arial"/>
        <family val="2"/>
      </rPr>
      <t>Planning Act 2016 &amp;</t>
    </r>
    <r>
      <rPr>
        <sz val="11"/>
        <color theme="1"/>
        <rFont val="Arial"/>
        <family val="2"/>
      </rPr>
      <t xml:space="preserve">
  </t>
    </r>
    <r>
      <rPr>
        <i/>
        <sz val="11"/>
        <color theme="1"/>
        <rFont val="Arial"/>
        <family val="2"/>
      </rPr>
      <t>Regional Planning Interests Act 2014</t>
    </r>
    <r>
      <rPr>
        <sz val="11"/>
        <color theme="1"/>
        <rFont val="Arial"/>
        <family val="2"/>
      </rPr>
      <t xml:space="preserve">
</t>
    </r>
    <r>
      <rPr>
        <i/>
        <sz val="11"/>
        <color theme="1"/>
        <rFont val="Arial"/>
        <family val="2"/>
      </rPr>
      <t>Planning Regulations 2017 (Schedule 16 - Prescribed Amount)</t>
    </r>
  </si>
  <si>
    <t>Planning Legislation (Fees and Other Matters) Amendment Regulation 2019</t>
  </si>
  <si>
    <r>
      <rPr>
        <i/>
        <sz val="11"/>
        <color theme="1"/>
        <rFont val="Arial"/>
        <family val="2"/>
      </rPr>
      <t>Planning Legislation (Fees and Other Matters) Amendment Regulation 2020</t>
    </r>
    <r>
      <rPr>
        <sz val="11"/>
        <color theme="1"/>
        <rFont val="Arial"/>
        <family val="2"/>
      </rPr>
      <t xml:space="preserve">
  Subordinate Legislation 2020 No. 163
  made under the </t>
    </r>
    <r>
      <rPr>
        <i/>
        <sz val="11"/>
        <color theme="1"/>
        <rFont val="Arial"/>
        <family val="2"/>
      </rPr>
      <t>Planning Act 2016</t>
    </r>
    <r>
      <rPr>
        <sz val="11"/>
        <color theme="1"/>
        <rFont val="Arial"/>
        <family val="2"/>
      </rPr>
      <t xml:space="preserve"> &amp;
  </t>
    </r>
    <r>
      <rPr>
        <i/>
        <sz val="11"/>
        <color theme="1"/>
        <rFont val="Arial"/>
        <family val="2"/>
      </rPr>
      <t>Regional Planning Interests Act 2014</t>
    </r>
    <r>
      <rPr>
        <sz val="11"/>
        <color theme="1"/>
        <rFont val="Arial"/>
        <family val="2"/>
      </rPr>
      <t xml:space="preserve">
</t>
    </r>
    <r>
      <rPr>
        <i/>
        <sz val="11"/>
        <color theme="1"/>
        <rFont val="Arial"/>
        <family val="2"/>
      </rPr>
      <t>Planning Regulations 2017 (Schedule 16 - Prescribed Amount)</t>
    </r>
    <r>
      <rPr>
        <sz val="11"/>
        <color theme="1"/>
        <rFont val="Arial"/>
        <family val="2"/>
      </rPr>
      <t xml:space="preserve">
ENDNOTES
1.  Made by the Governor in Council on 27 August 2020.
2.  Notified on the Queensland legislation website on 28 August 2020.
3.  The administering agency is Queensland Treasury.</t>
    </r>
  </si>
  <si>
    <t>NOTE:  Further rows can be inserted in the above table to suit the applicable calculation of charges for the development</t>
  </si>
  <si>
    <t>PPI  released 29/4/2021</t>
  </si>
  <si>
    <t>PPI  released 29/1/2021</t>
  </si>
  <si>
    <t>Planning Legislation (Fees and Other Amounts) Amendment Regulation 2021</t>
  </si>
  <si>
    <r>
      <rPr>
        <i/>
        <sz val="11"/>
        <color theme="1"/>
        <rFont val="Arial"/>
        <family val="2"/>
      </rPr>
      <t>Planning Legislation (Fees and Other 
Amounts) Amendment Regulation 2021</t>
    </r>
    <r>
      <rPr>
        <sz val="11"/>
        <color theme="1"/>
        <rFont val="Arial"/>
        <family val="2"/>
      </rPr>
      <t xml:space="preserve">
  Subordinate Legislation 2021 No. 78 made under the
</t>
    </r>
    <r>
      <rPr>
        <i/>
        <sz val="11"/>
        <color theme="1"/>
        <rFont val="Arial"/>
        <family val="2"/>
      </rPr>
      <t>Planning Act 2016</t>
    </r>
    <r>
      <rPr>
        <sz val="11"/>
        <color theme="1"/>
        <rFont val="Arial"/>
        <family val="2"/>
      </rPr>
      <t xml:space="preserve"> &amp; </t>
    </r>
    <r>
      <rPr>
        <i/>
        <sz val="11"/>
        <color theme="1"/>
        <rFont val="Arial"/>
        <family val="2"/>
      </rPr>
      <t>Regional Planning Interests Act 2014</t>
    </r>
    <r>
      <rPr>
        <sz val="11"/>
        <color theme="1"/>
        <rFont val="Arial"/>
        <family val="2"/>
      </rPr>
      <t xml:space="preserve">
Planning Regulations 2017 (Schedule 16 - Prescribed Amount)</t>
    </r>
  </si>
  <si>
    <r>
      <t>m</t>
    </r>
    <r>
      <rPr>
        <vertAlign val="superscript"/>
        <sz val="11"/>
        <color theme="1"/>
        <rFont val="Calibri"/>
        <family val="2"/>
        <scheme val="minor"/>
      </rPr>
      <t>2</t>
    </r>
    <r>
      <rPr>
        <sz val="11"/>
        <color theme="1"/>
        <rFont val="Calibri"/>
        <family val="2"/>
        <scheme val="minor"/>
      </rPr>
      <t xml:space="preserve"> GFA</t>
    </r>
  </si>
  <si>
    <r>
      <t>m</t>
    </r>
    <r>
      <rPr>
        <vertAlign val="superscript"/>
        <sz val="11"/>
        <color theme="1"/>
        <rFont val="Calibri"/>
        <family val="2"/>
        <scheme val="minor"/>
      </rPr>
      <t>2</t>
    </r>
    <r>
      <rPr>
        <sz val="11"/>
        <color theme="1"/>
        <rFont val="Calibri"/>
        <family val="2"/>
        <scheme val="minor"/>
      </rPr>
      <t xml:space="preserve"> impervious area</t>
    </r>
  </si>
  <si>
    <t>Insert a screen capture here of the blue table from the tab named "Input &amp; Result" of the calculation of the indexed charge rate/s.</t>
  </si>
  <si>
    <r>
      <rPr>
        <i/>
        <sz val="11"/>
        <color theme="1"/>
        <rFont val="Calibri"/>
        <family val="2"/>
        <scheme val="minor"/>
      </rPr>
      <t>*</t>
    </r>
    <r>
      <rPr>
        <i/>
        <sz val="9"/>
        <color rgb="FFFF0000"/>
        <rFont val="Calibri"/>
        <family val="2"/>
        <scheme val="minor"/>
      </rPr>
      <t xml:space="preserve">  Ensure that this indexed levied charge rate </t>
    </r>
    <r>
      <rPr>
        <b/>
        <i/>
        <u/>
        <sz val="9"/>
        <color rgb="FFFF0000"/>
        <rFont val="Calibri"/>
        <family val="2"/>
        <scheme val="minor"/>
      </rPr>
      <t>does not</t>
    </r>
    <r>
      <rPr>
        <i/>
        <sz val="9"/>
        <color rgb="FFFF0000"/>
        <rFont val="Calibri"/>
        <family val="2"/>
        <scheme val="minor"/>
      </rPr>
      <t xml:space="preserve"> exceed</t>
    </r>
  </si>
  <si>
    <r>
      <t xml:space="preserve">in accordance with </t>
    </r>
    <r>
      <rPr>
        <b/>
        <i/>
        <sz val="11.5"/>
        <color theme="1"/>
        <rFont val="Calibri"/>
        <family val="2"/>
        <scheme val="minor"/>
      </rPr>
      <t>s112 of Planning Act 2016</t>
    </r>
    <r>
      <rPr>
        <b/>
        <sz val="11.5"/>
        <color theme="1"/>
        <rFont val="Calibri"/>
        <family val="2"/>
        <scheme val="minor"/>
      </rPr>
      <t xml:space="preserve"> - refer to the </t>
    </r>
    <r>
      <rPr>
        <b/>
        <u/>
        <sz val="11.5"/>
        <color theme="1"/>
        <rFont val="Calibri"/>
        <family val="2"/>
        <scheme val="minor"/>
      </rPr>
      <t>attached</t>
    </r>
    <r>
      <rPr>
        <b/>
        <sz val="11.5"/>
        <color theme="1"/>
        <rFont val="Calibri"/>
        <family val="2"/>
        <scheme val="minor"/>
      </rPr>
      <t xml:space="preserve"> tab named </t>
    </r>
    <r>
      <rPr>
        <b/>
        <u/>
        <sz val="11.5"/>
        <color theme="1"/>
        <rFont val="Calibri"/>
        <family val="2"/>
        <scheme val="minor"/>
      </rPr>
      <t>'Capped Maximum Charge Rates'</t>
    </r>
    <r>
      <rPr>
        <b/>
        <sz val="11.5"/>
        <color theme="1"/>
        <rFont val="Calibri"/>
        <family val="2"/>
        <scheme val="minor"/>
      </rPr>
      <t xml:space="preserve"> for the</t>
    </r>
  </si>
  <si>
    <t>TBC</t>
  </si>
  <si>
    <t>PPI released 30/7/2021</t>
  </si>
  <si>
    <t>relevant capped maximum charge rates associated with the relevant use for the development. *</t>
  </si>
  <si>
    <r>
      <rPr>
        <b/>
        <u/>
        <sz val="11.5"/>
        <color theme="1"/>
        <rFont val="Calibri"/>
        <family val="2"/>
        <scheme val="minor"/>
      </rPr>
      <t>capped maximum charge</t>
    </r>
    <r>
      <rPr>
        <b/>
        <sz val="11.5"/>
        <color theme="1"/>
        <rFont val="Calibri"/>
        <family val="2"/>
        <scheme val="minor"/>
      </rPr>
      <t xml:space="preserve"> rate for each use and then perform the calculation of the demands with the calculated </t>
    </r>
    <r>
      <rPr>
        <b/>
        <u/>
        <sz val="11.5"/>
        <color theme="1"/>
        <rFont val="Calibri"/>
        <family val="2"/>
        <scheme val="minor"/>
      </rPr>
      <t>indexed charge rate OR</t>
    </r>
  </si>
  <si>
    <t>PPI released 29/10/2021</t>
  </si>
  <si>
    <t xml:space="preserve">    the capped maximum charge rate for the relevant use for the relevant FY</t>
  </si>
  <si>
    <t xml:space="preserve">    at time of payment - refer to tab named 'Capped Maximum Charge Rates'.</t>
  </si>
  <si>
    <t>PPI released 28/1/2022</t>
  </si>
  <si>
    <t>PPI released 29/4/2022</t>
  </si>
  <si>
    <t>Planning Legislation (Fee Unit Conversion and Other Amounts) Amendment Regulation 2022</t>
  </si>
  <si>
    <t>22/23 FY Prescribed Amounts - Maximum Capped Charge Rates:
Planning Legislation (Fee Unit Conversion and Other Amounts) Amendment Regulation 2022
  Subordinate Legislation 2022 No. 75 made under the
Planning Act 2016 &amp; Regional Planning Interests Act 2014
Planning Regulations 2017 (Schedule 16 - Prescribed Amount)
Commences on 1/7/2022</t>
  </si>
  <si>
    <t>Planning Legislation (Fees and Other Amounts) Amendment Regulation 2020</t>
  </si>
  <si>
    <t>The rate for another similar use listed in this table that Council decides to apply to the use.</t>
  </si>
  <si>
    <t>Air service
Animal keeping
Parking station
Crematorium
Environment facility
Extractive industry
Major sport, recreation and
entertainment facility
Motor sport facility
Outdoor sport and recreation
Outstation
Port service
Tourist attraction
Utility installation
Major electricity infrastructure
Renewable energy facility
Substation
Transport Depot
Any other use not listed in column C of this spreadsheet, including a use that is unknown</t>
  </si>
  <si>
    <t>Other Uses</t>
  </si>
  <si>
    <t>Cemetery
Home-based business
Landing
Market
Outdoor lighting
Park
Roadside stall
Telecommunications facility</t>
  </si>
  <si>
    <t>Minor Uses</t>
  </si>
  <si>
    <r>
      <t>m</t>
    </r>
    <r>
      <rPr>
        <vertAlign val="superscript"/>
        <sz val="11"/>
        <color theme="1"/>
        <rFont val="Calibri"/>
        <family val="2"/>
        <scheme val="minor"/>
      </rPr>
      <t>2</t>
    </r>
    <r>
      <rPr>
        <sz val="11"/>
        <color theme="1"/>
        <rFont val="Calibri"/>
        <family val="2"/>
        <scheme val="minor"/>
      </rPr>
      <t xml:space="preserve"> impervious to stormwater area</t>
    </r>
  </si>
  <si>
    <t>Detention facility
Emergency services
Health care service
Hospital
Residential care facility
Veterinary service</t>
  </si>
  <si>
    <t>Animal husbandry
Cropping</t>
  </si>
  <si>
    <t>Low impact rural</t>
  </si>
  <si>
    <t>Aquaculture
Intensive animal industry
Intensive horticulture
Wholesale nursery
Winery</t>
  </si>
  <si>
    <t>High impact rural</t>
  </si>
  <si>
    <t>Low impact industry
Medium impact industry
Research and technology industry
Rural industry
Warehouse
Marine industry</t>
  </si>
  <si>
    <t>Other Industry</t>
  </si>
  <si>
    <t>High impact industry
Special industry</t>
  </si>
  <si>
    <t>High impact industry or special industry</t>
  </si>
  <si>
    <t>for each GFA that is court area</t>
  </si>
  <si>
    <t>for each GFA other than court area</t>
  </si>
  <si>
    <t>Indoor sport and recreation</t>
  </si>
  <si>
    <r>
      <t xml:space="preserve">Bar
Brothel
Hotel </t>
    </r>
    <r>
      <rPr>
        <i/>
        <sz val="9"/>
        <color theme="1"/>
        <rFont val="Calibri"/>
        <family val="2"/>
        <scheme val="minor"/>
      </rPr>
      <t xml:space="preserve">- non-accommodation component – see “Accommodation 
(short-term)” category for other components
</t>
    </r>
    <r>
      <rPr>
        <sz val="11"/>
        <color theme="1"/>
        <rFont val="Calibri"/>
        <family val="2"/>
        <scheme val="minor"/>
      </rPr>
      <t xml:space="preserve">Nightclub entertainment facility
Theatre
Resort complex - </t>
    </r>
    <r>
      <rPr>
        <i/>
        <sz val="9"/>
        <color theme="1"/>
        <rFont val="Calibri"/>
        <family val="2"/>
        <scheme val="minor"/>
      </rPr>
      <t>non-accommodation component – see “Accommodation 
(short-term)” category for other components</t>
    </r>
    <r>
      <rPr>
        <sz val="11"/>
        <color theme="1"/>
        <rFont val="Calibri"/>
        <family val="2"/>
        <scheme val="minor"/>
      </rPr>
      <t xml:space="preserve">
Nature-based tourism</t>
    </r>
    <r>
      <rPr>
        <i/>
        <sz val="9"/>
        <color theme="1"/>
        <rFont val="Calibri"/>
        <family val="2"/>
        <scheme val="minor"/>
      </rPr>
      <t xml:space="preserve"> - non-accommodation component – see “Accommodation 
(short-term)” category for other components</t>
    </r>
  </si>
  <si>
    <t>Childcare centre
Community care centre
Educational establishment</t>
  </si>
  <si>
    <t>Educational facility</t>
  </si>
  <si>
    <t>Office
Sales office</t>
  </si>
  <si>
    <t>Adult store
Food and drink outlet
Service industry
Service station
Car wash
Shop
Shopping Centre</t>
  </si>
  <si>
    <t>Agricultural supplies store
Bulk landscape supplies
Garden centre
Hardware and trade supplies
Outdoor sales
Showroom</t>
  </si>
  <si>
    <t>Club
Community use
Function facility
Funeral palour
Place of worship</t>
  </si>
  <si>
    <t>Places of assembly</t>
  </si>
  <si>
    <t>Bedroom not part of a suite</t>
  </si>
  <si>
    <t>Suite - 2 or less bedrooms</t>
  </si>
  <si>
    <t>Community residence
Retirement facility
Rooming accommodation
Rural workers' accommodation</t>
  </si>
  <si>
    <t>Dwelling site - 2 or less bedrooms</t>
  </si>
  <si>
    <t>Relocatable home park</t>
  </si>
  <si>
    <t>Cabin with 3 or more bedrooms</t>
  </si>
  <si>
    <t>Group of 3 tent or caravan sites</t>
  </si>
  <si>
    <t>Cabin with 2 or less bedrooms</t>
  </si>
  <si>
    <t>Group of 2 tent or caravan sites or less</t>
  </si>
  <si>
    <t>Bedroom (where not part of a cabin) that is not part of a suite)</t>
  </si>
  <si>
    <r>
      <t>Nature-based tourism</t>
    </r>
    <r>
      <rPr>
        <i/>
        <sz val="9"/>
        <color theme="1"/>
        <rFont val="Calibri"/>
        <family val="2"/>
        <scheme val="minor"/>
      </rPr>
      <t xml:space="preserve"> - for accommodation component only – see “Entertainment” category for other components</t>
    </r>
  </si>
  <si>
    <r>
      <t xml:space="preserve">Hotel - </t>
    </r>
    <r>
      <rPr>
        <i/>
        <sz val="9"/>
        <color theme="1"/>
        <rFont val="Calibri"/>
        <family val="2"/>
        <scheme val="minor"/>
      </rPr>
      <t>for accommodation component only – see “Entertainment” category for other components</t>
    </r>
    <r>
      <rPr>
        <sz val="11"/>
        <color theme="1"/>
        <rFont val="Calibri"/>
        <family val="2"/>
        <scheme val="minor"/>
      </rPr>
      <t xml:space="preserve">
Short-term accommodation
Resort complex</t>
    </r>
    <r>
      <rPr>
        <i/>
        <sz val="9"/>
        <color theme="1"/>
        <rFont val="Calibri"/>
        <family val="2"/>
        <scheme val="minor"/>
      </rPr>
      <t xml:space="preserve"> - for accommodation component only – see “Entertainment” category for other components</t>
    </r>
  </si>
  <si>
    <t>Cabin - 3 or more bedrooms</t>
  </si>
  <si>
    <t>Cabin - 2 or less bedrooms</t>
  </si>
  <si>
    <t>Tent/Caravan sites for each group of 3 sites</t>
  </si>
  <si>
    <t>Tent/Caravan sites for each group of 2 sites or less</t>
  </si>
  <si>
    <t>Tourist park</t>
  </si>
  <si>
    <t>Dwelling - 3 or more bedrooms</t>
  </si>
  <si>
    <t>Dwelling - 2 or less bedrooms</t>
  </si>
  <si>
    <t>Dwelling house
Dual occupancy
Caretaker's accommodation
Multiple dwelling</t>
  </si>
  <si>
    <t>Residential Uses</t>
  </si>
  <si>
    <r>
      <t xml:space="preserve">The highest rate stated in this table for a use for which the building may lawfully be used. 
</t>
    </r>
    <r>
      <rPr>
        <i/>
        <sz val="10"/>
        <color theme="1"/>
        <rFont val="Calibri"/>
        <family val="2"/>
        <scheme val="minor"/>
      </rPr>
      <t>Example – If a building may lawfully be used for either a showroom or a shop, the rate applicable for a 
shop (ie which is higher than the rate applicable for a showroom) is to be used in calculating the Base Charge applicable to the building work.</t>
    </r>
  </si>
  <si>
    <t>Building work</t>
  </si>
  <si>
    <t>per lot</t>
  </si>
  <si>
    <t>Reconfiguring a Lot</t>
  </si>
  <si>
    <t>Other development</t>
  </si>
  <si>
    <t>(obtain figure from ICN)</t>
  </si>
  <si>
    <t>(obtain figure from the 'Input &amp; Result' tab - green box)</t>
  </si>
  <si>
    <t>(obtain figure from the 'Capped Maximum Charge Rates' tab relevant for use)</t>
  </si>
  <si>
    <t>(insert relevant formulas in cells below to calculate the new charges)</t>
  </si>
  <si>
    <t>ICN Charge Rate</t>
  </si>
  <si>
    <t>Indexed Charge Rate</t>
  </si>
  <si>
    <t>Proposed Demand</t>
  </si>
  <si>
    <t>PPI released 29/7/2022</t>
  </si>
  <si>
    <t>PPI released 28/10/2022</t>
  </si>
  <si>
    <t>PPI released 27/1/2023</t>
  </si>
  <si>
    <t>TOTALS:
New Charge (Inclusive of Indexation)</t>
  </si>
  <si>
    <r>
      <rPr>
        <sz val="11"/>
        <color theme="1"/>
        <rFont val="Calibri"/>
        <family val="2"/>
        <scheme val="minor"/>
      </rPr>
      <t>&lt;</t>
    </r>
    <r>
      <rPr>
        <i/>
        <sz val="11"/>
        <color rgb="FFFF0000"/>
        <rFont val="Calibri"/>
        <family val="2"/>
        <scheme val="minor"/>
      </rPr>
      <t>insert 'Use' identified on ICN eg
'MCU Warehouse' OR
'RAL'</t>
    </r>
    <r>
      <rPr>
        <sz val="11"/>
        <color theme="1"/>
        <rFont val="Calibri"/>
        <family val="2"/>
        <scheme val="minor"/>
      </rPr>
      <t>&gt;</t>
    </r>
  </si>
  <si>
    <t>MBRC/UW Split:</t>
  </si>
  <si>
    <t>Relevant financial quarter used for indexation calculation:</t>
  </si>
  <si>
    <t>PPI released 28/4/2023</t>
  </si>
  <si>
    <t>Insert a screen capture here of the relevant ICN from the Decision Notice that the ICs calcualtions are based on</t>
  </si>
  <si>
    <t>PPI released 28/7/2023</t>
  </si>
  <si>
    <r>
      <t>TO ASSIST WITH THE CALCULATION OF INDEXED CHARGES - refer to the tab named '</t>
    </r>
    <r>
      <rPr>
        <b/>
        <u/>
        <sz val="16"/>
        <color theme="1"/>
        <rFont val="Calibri"/>
        <family val="2"/>
        <scheme val="minor"/>
      </rPr>
      <t>Indexation Calculation sheet</t>
    </r>
    <r>
      <rPr>
        <b/>
        <u/>
        <sz val="12"/>
        <color theme="1"/>
        <rFont val="Calibri"/>
        <family val="2"/>
        <scheme val="minor"/>
      </rPr>
      <t>'</t>
    </r>
    <r>
      <rPr>
        <b/>
        <sz val="12"/>
        <color theme="1"/>
        <rFont val="Calibri"/>
        <family val="2"/>
        <scheme val="minor"/>
      </rPr>
      <t>.</t>
    </r>
  </si>
  <si>
    <r>
      <t xml:space="preserve">The </t>
    </r>
    <r>
      <rPr>
        <b/>
        <u/>
        <sz val="11.5"/>
        <color theme="1"/>
        <rFont val="Calibri"/>
        <family val="2"/>
        <scheme val="minor"/>
      </rPr>
      <t>levied charge rate</t>
    </r>
    <r>
      <rPr>
        <b/>
        <sz val="11.5"/>
        <color theme="1"/>
        <rFont val="Calibri"/>
        <family val="2"/>
        <scheme val="minor"/>
      </rPr>
      <t xml:space="preserve"> from the original ICN or an amended ICN may be subject to indexation up to the date of payment </t>
    </r>
    <r>
      <rPr>
        <b/>
        <u/>
        <sz val="11.5"/>
        <color theme="1"/>
        <rFont val="Calibri"/>
        <family val="2"/>
        <scheme val="minor"/>
      </rPr>
      <t>AND</t>
    </r>
    <r>
      <rPr>
        <b/>
        <sz val="11.5"/>
        <color theme="1"/>
        <rFont val="Calibri"/>
        <family val="2"/>
        <scheme val="minor"/>
      </rPr>
      <t xml:space="preserve"> </t>
    </r>
    <r>
      <rPr>
        <b/>
        <u/>
        <sz val="11.5"/>
        <color theme="1"/>
        <rFont val="Calibri"/>
        <family val="2"/>
        <scheme val="minor"/>
      </rPr>
      <t>capped at the maximum charge rate</t>
    </r>
  </si>
  <si>
    <t>NOTE THE FOLLOWING TO CALCULATE THE INDEXATION OF ICs, where applicable:</t>
  </si>
  <si>
    <r>
      <t xml:space="preserve">the </t>
    </r>
    <r>
      <rPr>
        <b/>
        <u/>
        <sz val="11.5"/>
        <color theme="1"/>
        <rFont val="Calibri"/>
        <family val="2"/>
        <scheme val="minor"/>
      </rPr>
      <t>capped maximum charge rate</t>
    </r>
    <r>
      <rPr>
        <b/>
        <sz val="11.5"/>
        <color theme="1"/>
        <rFont val="Calibri"/>
        <family val="2"/>
        <scheme val="minor"/>
      </rPr>
      <t xml:space="preserve">, whichever is applicable. If the indexed charge rate is lesser than the </t>
    </r>
    <r>
      <rPr>
        <b/>
        <u/>
        <sz val="11.5"/>
        <color theme="1"/>
        <rFont val="Calibri"/>
        <family val="2"/>
        <scheme val="minor"/>
      </rPr>
      <t>capped maximum charge rate</t>
    </r>
    <r>
      <rPr>
        <b/>
        <sz val="11.5"/>
        <color theme="1"/>
        <rFont val="Calibri"/>
        <family val="2"/>
        <scheme val="minor"/>
      </rPr>
      <t>, then the lesser</t>
    </r>
  </si>
  <si>
    <t>of the indexed charge calculation is to be used.</t>
  </si>
  <si>
    <r>
      <rPr>
        <b/>
        <sz val="11"/>
        <color theme="1"/>
        <rFont val="Calibri"/>
        <family val="2"/>
        <scheme val="minor"/>
      </rPr>
      <t>&lt;</t>
    </r>
    <r>
      <rPr>
        <b/>
        <sz val="11"/>
        <color rgb="FFFF0000"/>
        <rFont val="Calibri"/>
        <family val="2"/>
        <scheme val="minor"/>
      </rPr>
      <t>insert relevant split identified in ICN eg 60/40, 90/10 or 100/0</t>
    </r>
    <r>
      <rPr>
        <b/>
        <sz val="11"/>
        <color theme="1"/>
        <rFont val="Calibri"/>
        <family val="2"/>
        <scheme val="minor"/>
      </rPr>
      <t>&gt;</t>
    </r>
  </si>
  <si>
    <t>PPI released 27/10/2023</t>
  </si>
  <si>
    <r>
      <t xml:space="preserve">Refer to the 'Instructions' tab </t>
    </r>
    <r>
      <rPr>
        <b/>
        <u/>
        <sz val="14"/>
        <color theme="1"/>
        <rFont val="Calibri"/>
        <family val="2"/>
        <scheme val="minor"/>
      </rPr>
      <t>OR</t>
    </r>
    <r>
      <rPr>
        <b/>
        <sz val="14"/>
        <color theme="1"/>
        <rFont val="Calibri"/>
        <family val="2"/>
        <scheme val="minor"/>
      </rPr>
      <t xml:space="preserve"> table below for details on populating the </t>
    </r>
    <r>
      <rPr>
        <b/>
        <u/>
        <sz val="14"/>
        <color theme="1"/>
        <rFont val="Calibri"/>
        <family val="2"/>
        <scheme val="minor"/>
      </rPr>
      <t>yellow</t>
    </r>
    <r>
      <rPr>
        <b/>
        <sz val="14"/>
        <color theme="1"/>
        <rFont val="Calibri"/>
        <family val="2"/>
        <scheme val="minor"/>
      </rPr>
      <t xml:space="preserve"> highlighted fields below to calculate charge rates</t>
    </r>
  </si>
  <si>
    <r>
      <rPr>
        <sz val="11"/>
        <color theme="1"/>
        <rFont val="Calibri"/>
        <family val="2"/>
        <scheme val="minor"/>
      </rPr>
      <t>&lt;</t>
    </r>
    <r>
      <rPr>
        <i/>
        <sz val="11"/>
        <color rgb="FFFF0000"/>
        <rFont val="Calibri"/>
        <family val="2"/>
        <scheme val="minor"/>
      </rPr>
      <t>insert 'Existing Demand Credit' details from ICN, if applicable ie
'Existing Demand Credit - 1 lot'; OR
'Existing Demand Credit - MCU Warehouse'</t>
    </r>
    <r>
      <rPr>
        <sz val="11"/>
        <color theme="1"/>
        <rFont val="Calibri"/>
        <family val="2"/>
        <scheme val="minor"/>
      </rPr>
      <t>&gt;</t>
    </r>
  </si>
  <si>
    <r>
      <rPr>
        <sz val="11"/>
        <color theme="1"/>
        <rFont val="Calibri"/>
        <family val="2"/>
        <scheme val="minor"/>
      </rPr>
      <t>&lt;</t>
    </r>
    <r>
      <rPr>
        <i/>
        <sz val="11"/>
        <color rgb="FFFF0000"/>
        <rFont val="Calibri"/>
        <family val="2"/>
        <scheme val="minor"/>
      </rPr>
      <t>insert 'Use' for Stormwater Impervious identified on ICN ie 'MCU Warehouse - Stormwater Impervious'</t>
    </r>
    <r>
      <rPr>
        <sz val="11"/>
        <color theme="1"/>
        <rFont val="Calibri"/>
        <family val="2"/>
        <scheme val="minor"/>
      </rPr>
      <t>&gt;</t>
    </r>
  </si>
  <si>
    <r>
      <rPr>
        <sz val="11"/>
        <color theme="1"/>
        <rFont val="Calibri"/>
        <family val="2"/>
        <scheme val="minor"/>
      </rPr>
      <t>&lt;</t>
    </r>
    <r>
      <rPr>
        <i/>
        <sz val="11"/>
        <color rgb="FFFF0000"/>
        <rFont val="Calibri"/>
        <family val="2"/>
        <scheme val="minor"/>
      </rPr>
      <t>insert 'Existing Demand Credit' for Stormwater Impervious from ICN, if applicable ie 'Existing Demand Credit - MCU Warehouse - Stormwater Impervious'</t>
    </r>
    <r>
      <rPr>
        <sz val="11"/>
        <color theme="1"/>
        <rFont val="Calibri"/>
        <family val="2"/>
        <scheme val="minor"/>
      </rPr>
      <t>&gt;</t>
    </r>
  </si>
  <si>
    <r>
      <rPr>
        <sz val="11"/>
        <color theme="1"/>
        <rFont val="Calibri"/>
        <family val="2"/>
        <scheme val="minor"/>
      </rPr>
      <t>Offset Application No. &lt;</t>
    </r>
    <r>
      <rPr>
        <i/>
        <sz val="11"/>
        <color rgb="FFFF0000"/>
        <rFont val="Calibri"/>
        <family val="2"/>
        <scheme val="minor"/>
      </rPr>
      <t>insert the T1 Offset Application No. in this column (Column B) and the Offset value in Column G as a negative value, if applicable, only if the infrastructure Asset item has been successfully delivered to Council</t>
    </r>
    <r>
      <rPr>
        <sz val="11"/>
        <color theme="1"/>
        <rFont val="Calibri"/>
        <family val="2"/>
        <scheme val="minor"/>
      </rPr>
      <t>&gt;</t>
    </r>
  </si>
  <si>
    <t>DA No.</t>
  </si>
  <si>
    <t>Decision Notice Date</t>
  </si>
  <si>
    <t>ECM Ref of Decision Notice</t>
  </si>
  <si>
    <t>Decision Type</t>
  </si>
  <si>
    <r>
      <t>&lt;</t>
    </r>
    <r>
      <rPr>
        <b/>
        <sz val="11"/>
        <color rgb="FFFF0000"/>
        <rFont val="Calibri"/>
        <family val="2"/>
        <scheme val="minor"/>
      </rPr>
      <t>insert financial quarter date ie 30/9/2023</t>
    </r>
    <r>
      <rPr>
        <b/>
        <sz val="11"/>
        <color rgb="FF000000"/>
        <rFont val="Calibri"/>
        <family val="2"/>
        <scheme val="minor"/>
      </rPr>
      <t>&gt;</t>
    </r>
  </si>
  <si>
    <t>INFRASTRUCTURE CHARGES - INDEXED CALCULATIONS FOR:</t>
  </si>
  <si>
    <t>insert DA No. ie DA/2021/0881</t>
  </si>
  <si>
    <t>insert approval type ie DA approval OR Change Approval</t>
  </si>
  <si>
    <t>insert decision notice date ie 1/6/2021</t>
  </si>
  <si>
    <t>insert 'Doc Set ID'  number of the relevant decision notice pdf version</t>
  </si>
  <si>
    <r>
      <t xml:space="preserve">The </t>
    </r>
    <r>
      <rPr>
        <b/>
        <u/>
        <sz val="11.5"/>
        <color rgb="FFFF0000"/>
        <rFont val="Calibri"/>
        <family val="2"/>
        <scheme val="minor"/>
      </rPr>
      <t>levied charge rate</t>
    </r>
    <r>
      <rPr>
        <b/>
        <sz val="11.5"/>
        <color theme="1"/>
        <rFont val="Calibri"/>
        <family val="2"/>
        <scheme val="minor"/>
      </rPr>
      <t xml:space="preserve"> for each use is to be indexed (</t>
    </r>
    <r>
      <rPr>
        <b/>
        <sz val="11.5"/>
        <color rgb="FFFF0000"/>
        <rFont val="Calibri"/>
        <family val="2"/>
        <scheme val="minor"/>
      </rPr>
      <t>DO NOT use the value of the combined TOTAL of the ICs</t>
    </r>
    <r>
      <rPr>
        <b/>
        <sz val="11.5"/>
        <color theme="1"/>
        <rFont val="Calibri"/>
        <family val="2"/>
        <scheme val="minor"/>
      </rPr>
      <t>) and ensure that it does not exceed the</t>
    </r>
  </si>
  <si>
    <t>23/24 FY Prescribed Amounts - Capped Maximum Charge Rates:
Planning Legislation (Fee Unit Conversion and Other Amounts) Amendment Regulation 2023
  Subordinate Legislation 2023 No. 75 made under the
Planning Act 2016 &amp; Regional Planning Interests Act 2014
Planning Regulations 2017 (Schedule 16 - Prescribed Amount)
Commences on 23/8/2023</t>
  </si>
  <si>
    <r>
      <t xml:space="preserve">NOTE: The Prescribed Amounts in the </t>
    </r>
    <r>
      <rPr>
        <i/>
        <sz val="11"/>
        <color theme="1"/>
        <rFont val="Arial"/>
        <family val="2"/>
      </rPr>
      <t>Planning Regulation 2017</t>
    </r>
    <r>
      <rPr>
        <sz val="11"/>
        <color theme="1"/>
        <rFont val="Arial"/>
        <family val="2"/>
      </rPr>
      <t xml:space="preserve"> has not been updated when the 'Planning Legislation (Fee Unit Conversion and Other Amounts) Amendment Regulation 2023' was released on 1/7/2023 and they remain static as from 1/7/2022, however once the PPI is released for the June &amp; September 2023 quarters ie 28/7/2023 &amp; 27/10/2023, respectively, then the Prescribed Amounts will increase in line with the PPI index for the June &amp; September 2023 quarters.</t>
    </r>
  </si>
  <si>
    <t>Planning (Assessment Fees and Other Matters) Amendment Regulation 2023</t>
  </si>
  <si>
    <t>23/24 FY Prescribed Amounts - Capped Maximum Charge Rates.</t>
  </si>
  <si>
    <r>
      <t xml:space="preserve">NOTE: The Prescribed Amounts in the </t>
    </r>
    <r>
      <rPr>
        <i/>
        <sz val="11"/>
        <color theme="1"/>
        <rFont val="Arial"/>
        <family val="2"/>
      </rPr>
      <t>Planning Regulation 2017</t>
    </r>
    <r>
      <rPr>
        <sz val="11"/>
        <color theme="1"/>
        <rFont val="Arial"/>
        <family val="2"/>
      </rPr>
      <t xml:space="preserve"> has not been updated and they remain the same as from 1/7/2022, however once the PPI is released for the September 2023 quarter ie 27/10/2023 then the Prescribed Amounts will increase in line with the PPI index for the September 2023 quarter, unless the Prescribed Rates are updated in the meantime in Schedule 16 </t>
    </r>
    <r>
      <rPr>
        <i/>
        <sz val="11"/>
        <color theme="1"/>
        <rFont val="Arial"/>
        <family val="2"/>
      </rPr>
      <t>Planning Regulation 2017</t>
    </r>
    <r>
      <rPr>
        <sz val="11"/>
        <color theme="1"/>
        <rFont val="Arial"/>
        <family val="2"/>
      </rPr>
      <t>.
If the Prescribed Amounts are updated by the State, then the capped maximum charge rates will bein line with Schedule 16 and the Charges Resolution will be required to be updated also.</t>
    </r>
  </si>
  <si>
    <t>PPI released 02/02/2024</t>
  </si>
  <si>
    <t xml:space="preserve"> - </t>
  </si>
  <si>
    <t xml:space="preserve"> -</t>
  </si>
  <si>
    <t>PPI released 26/04/2024</t>
  </si>
  <si>
    <t>Planning (Prescribed Amounts) Amendment Regulation 2024</t>
  </si>
  <si>
    <t>Planning (Prescribed Amounts) Amendment Regulation 2024 - Queensland Legislation - Queensland Government</t>
  </si>
  <si>
    <t xml:space="preserve"> </t>
  </si>
  <si>
    <r>
      <t xml:space="preserve">Capped Maximum Charges Rates - s112 </t>
    </r>
    <r>
      <rPr>
        <b/>
        <i/>
        <sz val="14"/>
        <color theme="1"/>
        <rFont val="Calibri"/>
        <family val="2"/>
        <scheme val="minor"/>
      </rPr>
      <t>Planning Act 2016</t>
    </r>
    <r>
      <rPr>
        <b/>
        <sz val="14"/>
        <color theme="1"/>
        <rFont val="Calibri"/>
        <family val="2"/>
        <scheme val="minor"/>
      </rPr>
      <t xml:space="preserve"> and Schedule 16 </t>
    </r>
    <r>
      <rPr>
        <b/>
        <i/>
        <sz val="14"/>
        <color theme="1"/>
        <rFont val="Calibri"/>
        <family val="2"/>
        <scheme val="minor"/>
      </rPr>
      <t>Planning Regulation 2017</t>
    </r>
    <r>
      <rPr>
        <b/>
        <sz val="14"/>
        <color theme="1"/>
        <rFont val="Calibri"/>
        <family val="2"/>
        <scheme val="minor"/>
      </rPr>
      <t xml:space="preserve"> (effective from 01/07/2024)</t>
    </r>
  </si>
  <si>
    <t>2024/2025 Financial Year</t>
  </si>
  <si>
    <r>
      <rPr>
        <b/>
        <u/>
        <sz val="11"/>
        <color theme="1"/>
        <rFont val="Calibri"/>
        <family val="2"/>
        <scheme val="minor"/>
      </rPr>
      <t>Capped Maximum Adopted Charge rates</t>
    </r>
    <r>
      <rPr>
        <b/>
        <sz val="11"/>
        <color theme="1"/>
        <rFont val="Calibri"/>
        <family val="2"/>
        <scheme val="minor"/>
      </rPr>
      <t xml:space="preserve">
</t>
    </r>
    <r>
      <rPr>
        <b/>
        <sz val="8"/>
        <color theme="1"/>
        <rFont val="Calibri"/>
        <family val="2"/>
        <scheme val="minor"/>
      </rPr>
      <t xml:space="preserve">effective from 1 July 2024
</t>
    </r>
  </si>
  <si>
    <t>Capped Maximum  Charge Rate for 24/25 FY
under CR No. 10</t>
  </si>
  <si>
    <t>PPI released 02/08/2024</t>
  </si>
  <si>
    <t>PPI released 1/11/2024</t>
  </si>
  <si>
    <t>PPI released 31/01/2025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</si>
</sst>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quot;$&quot;* #,##0.00_-;_-&quot;$&quot;* &quot;-&quot;??_-;_-@_-"/>
    <numFmt numFmtId="43" formatCode="_-* #,##0.00_-;\-* #,##0.00_-;_-* &quot;-&quot;??_-;_-@_-"/>
    <numFmt numFmtId="164" formatCode="d/mm/yyyy;@"/>
    <numFmt numFmtId="165" formatCode="_-* #,##0.0000_-;\-* #,##0.0000_-;_-* &quot;-&quot;??_-;_-@_-"/>
    <numFmt numFmtId="166" formatCode="_-* #,##0.00000_-;\-* #,##0.00000_-;_-* &quot;-&quot;??_-;_-@_-"/>
    <numFmt numFmtId="167" formatCode="_-* #,##0.0_-;\-* #,##0.0_-;_-* &quot;-&quot;??_-;_-@_-"/>
    <numFmt numFmtId="168" formatCode="#,##0.0000000000_ ;\-#,##0.0000000000\ "/>
    <numFmt numFmtId="169" formatCode="0.0000000000"/>
    <numFmt numFmtId="170" formatCode="&quot;$&quot;#,##0.00"/>
    <numFmt numFmtId="171" formatCode="0.0"/>
    <numFmt numFmtId="172" formatCode="_-* #,##0.000000_-;\-* #,##0.000000_-;_-* &quot;-&quot;??????_-;_-@_-"/>
  </numFmts>
  <fonts count="52" x14ac:knownFonts="1">
    <font>
      <sz val="11"/>
      <color theme="1"/>
      <name val="Calibri"/>
      <family val="2"/>
      <scheme val="minor"/>
    </font>
    <font>
      <sz val="11"/>
      <color theme="1"/>
      <name val="Arial"/>
      <family val="2"/>
    </font>
    <font>
      <sz val="10"/>
      <name val="Arial"/>
      <family val="2"/>
    </font>
    <font>
      <sz val="11"/>
      <color theme="1"/>
      <name val="Calibri"/>
      <family val="2"/>
      <scheme val="minor"/>
    </font>
    <font>
      <b/>
      <sz val="11"/>
      <color theme="1"/>
      <name val="Calibri"/>
      <family val="2"/>
      <scheme val="minor"/>
    </font>
    <font>
      <i/>
      <sz val="11"/>
      <color theme="1"/>
      <name val="Calibri"/>
      <family val="2"/>
      <scheme val="minor"/>
    </font>
    <font>
      <b/>
      <sz val="22"/>
      <color theme="3"/>
      <name val="Calibri"/>
      <family val="2"/>
      <scheme val="minor"/>
    </font>
    <font>
      <b/>
      <sz val="11"/>
      <color theme="1"/>
      <name val="Arial"/>
      <family val="2"/>
    </font>
    <font>
      <u/>
      <sz val="11"/>
      <color theme="10"/>
      <name val="Calibri"/>
      <family val="2"/>
      <scheme val="minor"/>
    </font>
    <font>
      <i/>
      <sz val="11"/>
      <color theme="1"/>
      <name val="Arial"/>
      <family val="2"/>
    </font>
    <font>
      <i/>
      <u/>
      <sz val="11"/>
      <color theme="10"/>
      <name val="Calibri"/>
      <family val="2"/>
      <scheme val="minor"/>
    </font>
    <font>
      <b/>
      <sz val="12"/>
      <color rgb="FFFF0000"/>
      <name val="Calibri"/>
      <family val="2"/>
      <scheme val="minor"/>
    </font>
    <font>
      <sz val="11"/>
      <color rgb="FFFF0000"/>
      <name val="Calibri"/>
      <family val="2"/>
      <scheme val="minor"/>
    </font>
    <font>
      <b/>
      <sz val="14"/>
      <color theme="1"/>
      <name val="Calibri"/>
      <family val="2"/>
      <scheme val="minor"/>
    </font>
    <font>
      <sz val="14"/>
      <color theme="1"/>
      <name val="Calibri"/>
      <family val="2"/>
      <scheme val="minor"/>
    </font>
    <font>
      <b/>
      <u/>
      <sz val="11"/>
      <color theme="1"/>
      <name val="Calibri"/>
      <family val="2"/>
      <scheme val="minor"/>
    </font>
    <font>
      <sz val="11"/>
      <color rgb="FF000000"/>
      <name val="Calibri"/>
      <family val="2"/>
      <scheme val="minor"/>
    </font>
    <font>
      <sz val="9"/>
      <color theme="1"/>
      <name val="Calibri"/>
      <family val="2"/>
      <scheme val="minor"/>
    </font>
    <font>
      <vertAlign val="superscript"/>
      <sz val="11"/>
      <color theme="1"/>
      <name val="Calibri"/>
      <family val="2"/>
      <scheme val="minor"/>
    </font>
    <font>
      <sz val="10"/>
      <color theme="1"/>
      <name val="Calibri"/>
      <family val="2"/>
      <scheme val="minor"/>
    </font>
    <font>
      <i/>
      <sz val="10"/>
      <color theme="1"/>
      <name val="Calibri"/>
      <family val="2"/>
      <scheme val="minor"/>
    </font>
    <font>
      <b/>
      <sz val="11"/>
      <color rgb="FF000000"/>
      <name val="Calibri"/>
      <family val="2"/>
      <scheme val="minor"/>
    </font>
    <font>
      <i/>
      <sz val="11"/>
      <color rgb="FFFF0000"/>
      <name val="Calibri"/>
      <family val="2"/>
      <scheme val="minor"/>
    </font>
    <font>
      <i/>
      <sz val="11"/>
      <color rgb="FFFF3399"/>
      <name val="Calibri"/>
      <family val="2"/>
      <scheme val="minor"/>
    </font>
    <font>
      <b/>
      <sz val="11"/>
      <color rgb="FFFF0000"/>
      <name val="Calibri"/>
      <family val="2"/>
      <scheme val="minor"/>
    </font>
    <font>
      <b/>
      <i/>
      <sz val="11"/>
      <color theme="1"/>
      <name val="Calibri"/>
      <family val="2"/>
      <scheme val="minor"/>
    </font>
    <font>
      <i/>
      <sz val="9"/>
      <color rgb="FFFF0000"/>
      <name val="Calibri"/>
      <family val="2"/>
      <scheme val="minor"/>
    </font>
    <font>
      <b/>
      <i/>
      <u/>
      <sz val="9"/>
      <color rgb="FFFF0000"/>
      <name val="Calibri"/>
      <family val="2"/>
      <scheme val="minor"/>
    </font>
    <font>
      <b/>
      <sz val="12"/>
      <color theme="1"/>
      <name val="Calibri"/>
      <family val="2"/>
      <scheme val="minor"/>
    </font>
    <font>
      <sz val="11.5"/>
      <color theme="1"/>
      <name val="Calibri"/>
      <family val="2"/>
      <scheme val="minor"/>
    </font>
    <font>
      <b/>
      <sz val="11.5"/>
      <color theme="1"/>
      <name val="Calibri"/>
      <family val="2"/>
      <scheme val="minor"/>
    </font>
    <font>
      <b/>
      <u/>
      <sz val="11.5"/>
      <color theme="1"/>
      <name val="Calibri"/>
      <family val="2"/>
      <scheme val="minor"/>
    </font>
    <font>
      <b/>
      <sz val="11.5"/>
      <color rgb="FFFF0000"/>
      <name val="Calibri"/>
      <family val="2"/>
      <scheme val="minor"/>
    </font>
    <font>
      <sz val="11.5"/>
      <color rgb="FFFF0000"/>
      <name val="Calibri"/>
      <family val="2"/>
      <scheme val="minor"/>
    </font>
    <font>
      <b/>
      <i/>
      <sz val="11.5"/>
      <color theme="1"/>
      <name val="Calibri"/>
      <family val="2"/>
      <scheme val="minor"/>
    </font>
    <font>
      <b/>
      <u/>
      <sz val="16"/>
      <color theme="1"/>
      <name val="Calibri"/>
      <family val="2"/>
      <scheme val="minor"/>
    </font>
    <font>
      <b/>
      <u/>
      <sz val="12"/>
      <color theme="1"/>
      <name val="Calibri"/>
      <family val="2"/>
      <scheme val="minor"/>
    </font>
    <font>
      <b/>
      <sz val="14"/>
      <color theme="6" tint="-0.499984740745262"/>
      <name val="Calibri"/>
      <family val="2"/>
      <scheme val="minor"/>
    </font>
    <font>
      <b/>
      <u/>
      <sz val="11.5"/>
      <color rgb="FFFF0000"/>
      <name val="Calibri"/>
      <family val="2"/>
      <scheme val="minor"/>
    </font>
    <font>
      <i/>
      <sz val="9"/>
      <color theme="1"/>
      <name val="Calibri"/>
      <family val="2"/>
      <scheme val="minor"/>
    </font>
    <font>
      <b/>
      <i/>
      <sz val="14"/>
      <color theme="1"/>
      <name val="Calibri"/>
      <family val="2"/>
      <scheme val="minor"/>
    </font>
    <font>
      <i/>
      <sz val="8"/>
      <color rgb="FFFF0000"/>
      <name val="Calibri"/>
      <family val="2"/>
      <scheme val="minor"/>
    </font>
    <font>
      <b/>
      <i/>
      <sz val="9"/>
      <color rgb="FFFF3399"/>
      <name val="Calibri"/>
      <family val="2"/>
      <scheme val="minor"/>
    </font>
    <font>
      <b/>
      <sz val="9"/>
      <color theme="1"/>
      <name val="Calibri"/>
      <family val="2"/>
      <scheme val="minor"/>
    </font>
    <font>
      <b/>
      <i/>
      <sz val="9"/>
      <color theme="1"/>
      <name val="Calibri"/>
      <family val="2"/>
      <scheme val="minor"/>
    </font>
    <font>
      <b/>
      <sz val="11"/>
      <color theme="0"/>
      <name val="Calibri"/>
      <family val="2"/>
      <scheme val="minor"/>
    </font>
    <font>
      <b/>
      <u/>
      <sz val="14"/>
      <color theme="1"/>
      <name val="Calibri"/>
      <family val="2"/>
      <scheme val="minor"/>
    </font>
    <font>
      <b/>
      <sz val="14"/>
      <color theme="0"/>
      <name val="Calibri"/>
      <family val="2"/>
      <scheme val="minor"/>
    </font>
    <font>
      <b/>
      <sz val="8"/>
      <color theme="1"/>
      <name val="Calibri"/>
      <family val="2"/>
      <scheme val="minor"/>
    </font>
    <font>
      <b/>
      <i/>
      <sz val="8"/>
      <color rgb="FFFF3399"/>
      <name val="Calibri"/>
      <family val="2"/>
      <scheme val="minor"/>
    </font>
    <font>
      <b/>
      <sz val="8"/>
      <color rgb="FFFF3399"/>
      <name val="Calibri"/>
      <family val="2"/>
      <scheme val="minor"/>
    </font>
    <font>
      <sz val="11"/>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rgb="FFFFC000"/>
        <bgColor indexed="64"/>
      </patternFill>
    </fill>
    <fill>
      <patternFill patternType="solid">
        <fgColor theme="0"/>
        <bgColor indexed="64"/>
      </patternFill>
    </fill>
    <fill>
      <patternFill patternType="solid">
        <fgColor rgb="FF92D050"/>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rgb="FFFF5050"/>
        <bgColor indexed="64"/>
      </patternFill>
    </fill>
    <fill>
      <patternFill patternType="solid">
        <fgColor theme="4" tint="0.59999389629810485"/>
        <bgColor indexed="64"/>
      </patternFill>
    </fill>
    <fill>
      <patternFill patternType="solid">
        <fgColor theme="1"/>
        <bgColor indexed="64"/>
      </patternFill>
    </fill>
  </fills>
  <borders count="7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theme="0"/>
      </left>
      <right style="thin">
        <color theme="0"/>
      </right>
      <top/>
      <bottom/>
      <diagonal/>
    </border>
    <border>
      <left/>
      <right style="thin">
        <color theme="0"/>
      </right>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theme="0" tint="-0.14993743705557422"/>
      </left>
      <right style="thin">
        <color theme="0" tint="-0.14993743705557422"/>
      </right>
      <top style="medium">
        <color indexed="64"/>
      </top>
      <bottom style="thin">
        <color theme="0" tint="-0.14993743705557422"/>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theme="0" tint="-0.14996795556505021"/>
      </right>
      <top/>
      <bottom style="medium">
        <color indexed="64"/>
      </bottom>
      <diagonal/>
    </border>
    <border>
      <left style="thin">
        <color theme="0" tint="-0.14996795556505021"/>
      </left>
      <right style="thin">
        <color theme="0" tint="-0.14996795556505021"/>
      </right>
      <top/>
      <bottom style="medium">
        <color indexed="64"/>
      </bottom>
      <diagonal/>
    </border>
    <border>
      <left style="thin">
        <color theme="0" tint="-0.14996795556505021"/>
      </left>
      <right style="medium">
        <color indexed="64"/>
      </right>
      <top/>
      <bottom style="medium">
        <color indexed="64"/>
      </bottom>
      <diagonal/>
    </border>
    <border>
      <left/>
      <right style="thin">
        <color theme="0" tint="-0.14996795556505021"/>
      </right>
      <top style="thin">
        <color theme="0" tint="-0.14996795556505021"/>
      </top>
      <bottom style="thin">
        <color theme="0" tint="-0.14996795556505021"/>
      </bottom>
      <diagonal/>
    </border>
    <border>
      <left/>
      <right style="thin">
        <color theme="0" tint="-0.14996795556505021"/>
      </right>
      <top style="medium">
        <color indexed="64"/>
      </top>
      <bottom style="medium">
        <color indexed="64"/>
      </bottom>
      <diagonal/>
    </border>
    <border>
      <left style="thin">
        <color theme="0" tint="-0.14996795556505021"/>
      </left>
      <right style="thin">
        <color theme="0" tint="-0.14996795556505021"/>
      </right>
      <top style="medium">
        <color indexed="64"/>
      </top>
      <bottom style="medium">
        <color indexed="64"/>
      </bottom>
      <diagonal/>
    </border>
    <border>
      <left style="thin">
        <color theme="0" tint="-0.14996795556505021"/>
      </left>
      <right style="medium">
        <color indexed="64"/>
      </right>
      <top style="medium">
        <color indexed="64"/>
      </top>
      <bottom style="medium">
        <color indexed="64"/>
      </bottom>
      <diagonal/>
    </border>
    <border>
      <left style="medium">
        <color indexed="64"/>
      </left>
      <right style="medium">
        <color theme="0" tint="-0.14996795556505021"/>
      </right>
      <top style="medium">
        <color theme="0"/>
      </top>
      <bottom style="medium">
        <color indexed="64"/>
      </bottom>
      <diagonal/>
    </border>
    <border>
      <left style="medium">
        <color theme="0" tint="-0.14996795556505021"/>
      </left>
      <right style="medium">
        <color theme="0" tint="-0.14996795556505021"/>
      </right>
      <top style="medium">
        <color theme="0"/>
      </top>
      <bottom style="medium">
        <color indexed="64"/>
      </bottom>
      <diagonal/>
    </border>
    <border>
      <left style="medium">
        <color theme="0" tint="-0.14996795556505021"/>
      </left>
      <right style="medium">
        <color indexed="64"/>
      </right>
      <top style="medium">
        <color theme="0"/>
      </top>
      <bottom style="medium">
        <color indexed="64"/>
      </bottom>
      <diagonal/>
    </border>
    <border>
      <left style="thin">
        <color indexed="64"/>
      </left>
      <right style="medium">
        <color indexed="64"/>
      </right>
      <top style="medium">
        <color indexed="64"/>
      </top>
      <bottom/>
      <diagonal/>
    </border>
  </borders>
  <cellStyleXfs count="6">
    <xf numFmtId="0" fontId="0" fillId="0" borderId="0"/>
    <xf numFmtId="43" fontId="3" fillId="0" borderId="0" applyFont="0" applyFill="0" applyBorder="0" applyAlignment="0" applyProtection="0"/>
    <xf numFmtId="44" fontId="3" fillId="0" borderId="0" applyFont="0" applyFill="0" applyBorder="0" applyAlignment="0" applyProtection="0"/>
    <xf numFmtId="0" fontId="2" fillId="0" borderId="0"/>
    <xf numFmtId="9" fontId="3" fillId="0" borderId="0" applyFont="0" applyFill="0" applyBorder="0" applyAlignment="0" applyProtection="0"/>
    <xf numFmtId="0" fontId="8" fillId="0" borderId="0" applyNumberFormat="0" applyFill="0" applyBorder="0" applyAlignment="0" applyProtection="0"/>
  </cellStyleXfs>
  <cellXfs count="319">
    <xf numFmtId="0" fontId="0" fillId="0" borderId="0" xfId="0"/>
    <xf numFmtId="0" fontId="0" fillId="5" borderId="0" xfId="0" applyFill="1"/>
    <xf numFmtId="0" fontId="0" fillId="5" borderId="13" xfId="0" applyFill="1" applyBorder="1" applyAlignment="1">
      <alignment horizontal="center" vertical="top"/>
    </xf>
    <xf numFmtId="0" fontId="4" fillId="5" borderId="10" xfId="0" applyFont="1" applyFill="1" applyBorder="1"/>
    <xf numFmtId="0" fontId="4" fillId="5" borderId="0" xfId="0" applyFont="1" applyFill="1" applyAlignment="1">
      <alignment horizontal="right"/>
    </xf>
    <xf numFmtId="0" fontId="0" fillId="5" borderId="0" xfId="0" applyFill="1" applyAlignment="1">
      <alignment horizontal="right"/>
    </xf>
    <xf numFmtId="0" fontId="5" fillId="5" borderId="10" xfId="0" applyFont="1" applyFill="1" applyBorder="1" applyAlignment="1">
      <alignment horizontal="right" vertical="top" wrapText="1"/>
    </xf>
    <xf numFmtId="0" fontId="0" fillId="5" borderId="14" xfId="0" applyFill="1" applyBorder="1" applyAlignment="1">
      <alignment horizontal="center" vertical="top" wrapText="1"/>
    </xf>
    <xf numFmtId="0" fontId="0" fillId="5" borderId="15" xfId="0" applyFill="1" applyBorder="1" applyAlignment="1">
      <alignment horizontal="center" vertical="top" wrapText="1"/>
    </xf>
    <xf numFmtId="10" fontId="3" fillId="5" borderId="0" xfId="4" applyNumberFormat="1" applyFont="1" applyFill="1"/>
    <xf numFmtId="10" fontId="0" fillId="5" borderId="0" xfId="0" applyNumberFormat="1" applyFill="1"/>
    <xf numFmtId="164" fontId="0" fillId="2" borderId="0" xfId="0" applyNumberFormat="1" applyFill="1" applyAlignment="1">
      <alignment horizontal="right" vertical="center" wrapText="1"/>
    </xf>
    <xf numFmtId="10" fontId="3" fillId="0" borderId="0" xfId="4" applyNumberFormat="1" applyFont="1" applyFill="1"/>
    <xf numFmtId="165" fontId="3" fillId="5" borderId="0" xfId="1" applyNumberFormat="1" applyFont="1" applyFill="1" applyAlignment="1">
      <alignment horizontal="right" vertical="center" wrapText="1"/>
    </xf>
    <xf numFmtId="165" fontId="3" fillId="0" borderId="0" xfId="1" applyNumberFormat="1" applyFont="1" applyFill="1" applyAlignment="1">
      <alignment horizontal="right" vertical="center" wrapText="1"/>
    </xf>
    <xf numFmtId="165" fontId="3" fillId="5" borderId="0" xfId="1" applyNumberFormat="1" applyFont="1" applyFill="1"/>
    <xf numFmtId="165" fontId="4" fillId="5" borderId="10" xfId="1" applyNumberFormat="1" applyFont="1" applyFill="1" applyBorder="1"/>
    <xf numFmtId="0" fontId="4" fillId="2" borderId="10" xfId="0" applyFont="1" applyFill="1" applyBorder="1" applyAlignment="1">
      <alignment horizontal="left"/>
    </xf>
    <xf numFmtId="0" fontId="4" fillId="6" borderId="0" xfId="0" applyFont="1" applyFill="1" applyAlignment="1">
      <alignment horizontal="left"/>
    </xf>
    <xf numFmtId="165" fontId="3" fillId="6" borderId="0" xfId="1" applyNumberFormat="1" applyFont="1" applyFill="1"/>
    <xf numFmtId="0" fontId="0" fillId="6" borderId="0" xfId="0" applyFill="1"/>
    <xf numFmtId="0" fontId="4" fillId="4" borderId="0" xfId="0" applyFont="1" applyFill="1" applyAlignment="1">
      <alignment horizontal="left"/>
    </xf>
    <xf numFmtId="0" fontId="4" fillId="5" borderId="10" xfId="0" applyFont="1" applyFill="1" applyBorder="1" applyAlignment="1">
      <alignment horizontal="left"/>
    </xf>
    <xf numFmtId="0" fontId="4" fillId="5" borderId="10" xfId="0" applyFont="1" applyFill="1" applyBorder="1" applyAlignment="1">
      <alignment horizontal="left" wrapText="1"/>
    </xf>
    <xf numFmtId="0" fontId="4" fillId="5" borderId="10" xfId="0" applyFont="1" applyFill="1" applyBorder="1" applyAlignment="1">
      <alignment wrapText="1"/>
    </xf>
    <xf numFmtId="43" fontId="3" fillId="5" borderId="0" xfId="1" applyFont="1" applyFill="1"/>
    <xf numFmtId="43" fontId="4" fillId="5" borderId="10" xfId="1" applyFont="1" applyFill="1" applyBorder="1" applyAlignment="1">
      <alignment horizontal="left" wrapText="1"/>
    </xf>
    <xf numFmtId="43" fontId="3" fillId="6" borderId="0" xfId="1" applyFont="1" applyFill="1"/>
    <xf numFmtId="165" fontId="4" fillId="5" borderId="0" xfId="1" applyNumberFormat="1" applyFont="1" applyFill="1" applyBorder="1"/>
    <xf numFmtId="0" fontId="4" fillId="5" borderId="0" xfId="0" applyFont="1" applyFill="1" applyAlignment="1">
      <alignment wrapText="1"/>
    </xf>
    <xf numFmtId="0" fontId="4" fillId="5" borderId="0" xfId="0" applyFont="1" applyFill="1" applyAlignment="1">
      <alignment horizontal="left"/>
    </xf>
    <xf numFmtId="0" fontId="4" fillId="5" borderId="0" xfId="0" applyFont="1" applyFill="1"/>
    <xf numFmtId="167" fontId="3" fillId="6" borderId="0" xfId="1" applyNumberFormat="1" applyFont="1" applyFill="1"/>
    <xf numFmtId="167" fontId="3" fillId="5" borderId="0" xfId="1" applyNumberFormat="1" applyFont="1" applyFill="1"/>
    <xf numFmtId="167" fontId="3" fillId="4" borderId="0" xfId="1" applyNumberFormat="1" applyFont="1" applyFill="1"/>
    <xf numFmtId="167" fontId="4" fillId="2" borderId="10" xfId="1" applyNumberFormat="1" applyFont="1" applyFill="1" applyBorder="1"/>
    <xf numFmtId="167" fontId="3" fillId="2" borderId="0" xfId="1" applyNumberFormat="1" applyFont="1" applyFill="1" applyBorder="1"/>
    <xf numFmtId="167" fontId="3" fillId="2" borderId="0" xfId="1" applyNumberFormat="1" applyFont="1" applyFill="1" applyAlignment="1">
      <alignment horizontal="right" vertical="center" wrapText="1"/>
    </xf>
    <xf numFmtId="165" fontId="3" fillId="5" borderId="0" xfId="1" applyNumberFormat="1" applyFont="1" applyFill="1" applyBorder="1"/>
    <xf numFmtId="0" fontId="0" fillId="5" borderId="0" xfId="0" applyFill="1" applyAlignment="1">
      <alignment wrapText="1"/>
    </xf>
    <xf numFmtId="167" fontId="3" fillId="2" borderId="0" xfId="1" applyNumberFormat="1" applyFont="1" applyFill="1" applyBorder="1" applyAlignment="1">
      <alignment horizontal="right"/>
    </xf>
    <xf numFmtId="14" fontId="0" fillId="2" borderId="0" xfId="0" applyNumberFormat="1" applyFill="1" applyAlignment="1">
      <alignment horizontal="right"/>
    </xf>
    <xf numFmtId="0" fontId="0" fillId="5" borderId="0" xfId="0" applyFill="1" applyAlignment="1">
      <alignment horizontal="left"/>
    </xf>
    <xf numFmtId="0" fontId="9" fillId="0" borderId="21" xfId="0" applyFont="1" applyBorder="1" applyAlignment="1">
      <alignment horizontal="left" vertical="top" wrapText="1"/>
    </xf>
    <xf numFmtId="0" fontId="10" fillId="0" borderId="21" xfId="5" applyFont="1" applyBorder="1" applyAlignment="1">
      <alignment horizontal="left" vertical="top" wrapText="1"/>
    </xf>
    <xf numFmtId="0" fontId="1" fillId="0" borderId="0" xfId="0" applyFont="1" applyAlignment="1">
      <alignment horizontal="left" vertical="top" wrapText="1"/>
    </xf>
    <xf numFmtId="14" fontId="1" fillId="0" borderId="21" xfId="0" applyNumberFormat="1" applyFont="1" applyBorder="1" applyAlignment="1">
      <alignment horizontal="left" vertical="top"/>
    </xf>
    <xf numFmtId="0" fontId="1" fillId="0" borderId="21" xfId="0" applyFont="1" applyBorder="1" applyAlignment="1">
      <alignment horizontal="left" vertical="top" wrapText="1"/>
    </xf>
    <xf numFmtId="170" fontId="1" fillId="0" borderId="0" xfId="0" applyNumberFormat="1" applyFont="1" applyAlignment="1">
      <alignment vertical="top"/>
    </xf>
    <xf numFmtId="0" fontId="7" fillId="0" borderId="21" xfId="0" applyFont="1" applyBorder="1" applyAlignment="1">
      <alignment vertical="top"/>
    </xf>
    <xf numFmtId="0" fontId="1" fillId="0" borderId="21" xfId="0" applyFont="1" applyBorder="1" applyAlignment="1">
      <alignment vertical="top"/>
    </xf>
    <xf numFmtId="0" fontId="0" fillId="0" borderId="0" xfId="0" applyAlignment="1">
      <alignment vertical="top"/>
    </xf>
    <xf numFmtId="0" fontId="0" fillId="0" borderId="29" xfId="0" applyBorder="1" applyAlignment="1">
      <alignment horizontal="left" vertical="top" wrapText="1"/>
    </xf>
    <xf numFmtId="0" fontId="0" fillId="0" borderId="24" xfId="0" applyBorder="1" applyAlignment="1">
      <alignment horizontal="left" vertical="top" wrapText="1"/>
    </xf>
    <xf numFmtId="0" fontId="0" fillId="0" borderId="25" xfId="0" applyBorder="1" applyAlignment="1">
      <alignment horizontal="left" vertical="top" wrapText="1"/>
    </xf>
    <xf numFmtId="0" fontId="16" fillId="0" borderId="17" xfId="0" applyFont="1" applyBorder="1" applyAlignment="1">
      <alignment horizontal="left" vertical="top" wrapText="1"/>
    </xf>
    <xf numFmtId="0" fontId="0" fillId="0" borderId="14" xfId="0" applyBorder="1" applyAlignment="1">
      <alignment horizontal="left" vertical="top" wrapText="1"/>
    </xf>
    <xf numFmtId="0" fontId="17" fillId="0" borderId="0" xfId="0" applyFont="1" applyAlignment="1">
      <alignment vertical="top"/>
    </xf>
    <xf numFmtId="0" fontId="0" fillId="0" borderId="21" xfId="0" applyBorder="1" applyAlignment="1">
      <alignment horizontal="left" vertical="top" wrapText="1"/>
    </xf>
    <xf numFmtId="9" fontId="0" fillId="0" borderId="14" xfId="4" applyFont="1" applyBorder="1" applyAlignment="1">
      <alignment vertical="top" wrapText="1"/>
    </xf>
    <xf numFmtId="0" fontId="19" fillId="0" borderId="0" xfId="0" applyFont="1" applyAlignment="1">
      <alignment vertical="top"/>
    </xf>
    <xf numFmtId="0" fontId="24" fillId="0" borderId="0" xfId="0" applyFont="1" applyAlignment="1">
      <alignment vertical="top" wrapText="1"/>
    </xf>
    <xf numFmtId="44" fontId="0" fillId="0" borderId="0" xfId="0" applyNumberFormat="1" applyAlignment="1">
      <alignment vertical="top"/>
    </xf>
    <xf numFmtId="2" fontId="0" fillId="0" borderId="0" xfId="1" applyNumberFormat="1" applyFont="1" applyFill="1" applyBorder="1" applyAlignment="1">
      <alignment vertical="top"/>
    </xf>
    <xf numFmtId="44" fontId="21" fillId="0" borderId="0" xfId="0" applyNumberFormat="1" applyFont="1" applyAlignment="1">
      <alignment vertical="top"/>
    </xf>
    <xf numFmtId="9" fontId="4" fillId="10" borderId="29" xfId="0" applyNumberFormat="1" applyFont="1" applyFill="1" applyBorder="1" applyAlignment="1">
      <alignment horizontal="center" vertical="top"/>
    </xf>
    <xf numFmtId="9" fontId="4" fillId="10" borderId="24" xfId="0" applyNumberFormat="1" applyFont="1" applyFill="1" applyBorder="1" applyAlignment="1">
      <alignment horizontal="center" vertical="top"/>
    </xf>
    <xf numFmtId="9" fontId="4" fillId="10" borderId="47" xfId="0" applyNumberFormat="1" applyFont="1" applyFill="1" applyBorder="1" applyAlignment="1">
      <alignment horizontal="center" vertical="top"/>
    </xf>
    <xf numFmtId="44" fontId="0" fillId="10" borderId="23" xfId="0" applyNumberFormat="1" applyFill="1" applyBorder="1" applyAlignment="1">
      <alignment vertical="top"/>
    </xf>
    <xf numFmtId="0" fontId="4" fillId="5" borderId="2" xfId="0" applyFont="1" applyFill="1" applyBorder="1"/>
    <xf numFmtId="0" fontId="0" fillId="5" borderId="3" xfId="0" applyFill="1" applyBorder="1"/>
    <xf numFmtId="0" fontId="0" fillId="5" borderId="4" xfId="0" applyFill="1" applyBorder="1"/>
    <xf numFmtId="0" fontId="4" fillId="5" borderId="5" xfId="0" applyFont="1" applyFill="1" applyBorder="1"/>
    <xf numFmtId="0" fontId="0" fillId="5" borderId="6" xfId="0" applyFill="1" applyBorder="1"/>
    <xf numFmtId="17" fontId="4" fillId="0" borderId="29" xfId="0" applyNumberFormat="1" applyFont="1" applyBorder="1" applyAlignment="1">
      <alignment horizontal="left"/>
    </xf>
    <xf numFmtId="0" fontId="4" fillId="5" borderId="24" xfId="0" applyFont="1" applyFill="1" applyBorder="1" applyAlignment="1">
      <alignment horizontal="center"/>
    </xf>
    <xf numFmtId="0" fontId="4" fillId="0" borderId="25" xfId="0" applyFont="1" applyBorder="1"/>
    <xf numFmtId="0" fontId="0" fillId="5" borderId="26" xfId="0" applyFill="1" applyBorder="1"/>
    <xf numFmtId="0" fontId="0" fillId="5" borderId="28" xfId="0" applyFill="1" applyBorder="1"/>
    <xf numFmtId="17" fontId="4" fillId="0" borderId="30" xfId="0" applyNumberFormat="1" applyFont="1" applyBorder="1" applyAlignment="1">
      <alignment horizontal="center"/>
    </xf>
    <xf numFmtId="0" fontId="4" fillId="5" borderId="23" xfId="0" applyFont="1" applyFill="1" applyBorder="1" applyAlignment="1">
      <alignment horizontal="center"/>
    </xf>
    <xf numFmtId="0" fontId="4" fillId="0" borderId="10" xfId="0" applyFont="1" applyBorder="1"/>
    <xf numFmtId="0" fontId="0" fillId="5" borderId="10" xfId="0" applyFill="1" applyBorder="1"/>
    <xf numFmtId="0" fontId="0" fillId="5" borderId="31" xfId="0" applyFill="1" applyBorder="1"/>
    <xf numFmtId="17" fontId="0" fillId="0" borderId="32" xfId="0" applyNumberFormat="1" applyBorder="1" applyAlignment="1">
      <alignment horizontal="center"/>
    </xf>
    <xf numFmtId="0" fontId="0" fillId="5" borderId="13" xfId="0" applyFill="1" applyBorder="1"/>
    <xf numFmtId="0" fontId="0" fillId="5" borderId="27" xfId="0" applyFill="1" applyBorder="1"/>
    <xf numFmtId="0" fontId="0" fillId="0" borderId="13" xfId="0" applyBorder="1"/>
    <xf numFmtId="171" fontId="0" fillId="0" borderId="21" xfId="0" applyNumberFormat="1" applyBorder="1" applyAlignment="1">
      <alignment horizontal="center"/>
    </xf>
    <xf numFmtId="171" fontId="0" fillId="5" borderId="21" xfId="0" applyNumberFormat="1" applyFill="1" applyBorder="1" applyAlignment="1">
      <alignment horizontal="center"/>
    </xf>
    <xf numFmtId="17" fontId="0" fillId="0" borderId="43" xfId="0" applyNumberFormat="1" applyBorder="1" applyAlignment="1">
      <alignment horizontal="center"/>
    </xf>
    <xf numFmtId="0" fontId="0" fillId="5" borderId="11" xfId="0" applyFill="1" applyBorder="1"/>
    <xf numFmtId="0" fontId="0" fillId="5" borderId="44" xfId="0" applyFill="1" applyBorder="1"/>
    <xf numFmtId="0" fontId="0" fillId="2" borderId="0" xfId="0" applyFill="1" applyProtection="1">
      <protection locked="0"/>
    </xf>
    <xf numFmtId="0" fontId="0" fillId="5" borderId="0" xfId="0" applyFill="1" applyProtection="1">
      <protection locked="0"/>
    </xf>
    <xf numFmtId="0" fontId="0" fillId="0" borderId="45" xfId="0" applyBorder="1" applyProtection="1">
      <protection locked="0"/>
    </xf>
    <xf numFmtId="0" fontId="0" fillId="3" borderId="2" xfId="0" applyFill="1" applyBorder="1" applyProtection="1">
      <protection locked="0"/>
    </xf>
    <xf numFmtId="0" fontId="0" fillId="3" borderId="3" xfId="0" applyFill="1" applyBorder="1" applyProtection="1">
      <protection locked="0"/>
    </xf>
    <xf numFmtId="0" fontId="0" fillId="3" borderId="4" xfId="0" applyFill="1" applyBorder="1" applyProtection="1">
      <protection locked="0"/>
    </xf>
    <xf numFmtId="0" fontId="0" fillId="3" borderId="5" xfId="0" applyFill="1" applyBorder="1" applyProtection="1">
      <protection locked="0"/>
    </xf>
    <xf numFmtId="0" fontId="0" fillId="3" borderId="0" xfId="0" applyFill="1" applyProtection="1">
      <protection locked="0"/>
    </xf>
    <xf numFmtId="0" fontId="25" fillId="4" borderId="0" xfId="0" applyFont="1" applyFill="1" applyProtection="1">
      <protection locked="0"/>
    </xf>
    <xf numFmtId="0" fontId="0" fillId="4" borderId="0" xfId="0" applyFill="1" applyProtection="1">
      <protection locked="0"/>
    </xf>
    <xf numFmtId="0" fontId="0" fillId="3" borderId="6" xfId="0" applyFill="1" applyBorder="1" applyProtection="1">
      <protection locked="0"/>
    </xf>
    <xf numFmtId="0" fontId="4" fillId="3" borderId="0" xfId="0" applyFont="1" applyFill="1" applyProtection="1">
      <protection locked="0"/>
    </xf>
    <xf numFmtId="164" fontId="4" fillId="2" borderId="1" xfId="0" applyNumberFormat="1" applyFont="1" applyFill="1" applyBorder="1" applyProtection="1">
      <protection locked="0"/>
    </xf>
    <xf numFmtId="0" fontId="26" fillId="3" borderId="0" xfId="0" applyFont="1" applyFill="1" applyProtection="1">
      <protection locked="0"/>
    </xf>
    <xf numFmtId="44" fontId="4" fillId="2" borderId="1" xfId="2" applyFont="1" applyFill="1" applyBorder="1" applyProtection="1">
      <protection locked="0"/>
    </xf>
    <xf numFmtId="0" fontId="0" fillId="3" borderId="7" xfId="0" applyFill="1" applyBorder="1" applyProtection="1">
      <protection locked="0"/>
    </xf>
    <xf numFmtId="0" fontId="0" fillId="3" borderId="8" xfId="0" applyFill="1" applyBorder="1" applyProtection="1">
      <protection locked="0"/>
    </xf>
    <xf numFmtId="0" fontId="0" fillId="3" borderId="9" xfId="0" applyFill="1" applyBorder="1" applyProtection="1">
      <protection locked="0"/>
    </xf>
    <xf numFmtId="0" fontId="28" fillId="5" borderId="0" xfId="0" applyFont="1" applyFill="1" applyProtection="1">
      <protection locked="0"/>
    </xf>
    <xf numFmtId="0" fontId="29" fillId="5" borderId="0" xfId="0" applyFont="1" applyFill="1" applyProtection="1">
      <protection locked="0"/>
    </xf>
    <xf numFmtId="0" fontId="30" fillId="5" borderId="0" xfId="0" applyFont="1" applyFill="1" applyAlignment="1" applyProtection="1">
      <alignment horizontal="left"/>
      <protection locked="0"/>
    </xf>
    <xf numFmtId="0" fontId="30" fillId="5" borderId="0" xfId="0" applyFont="1" applyFill="1" applyProtection="1">
      <protection locked="0"/>
    </xf>
    <xf numFmtId="0" fontId="32" fillId="5" borderId="0" xfId="0" applyFont="1" applyFill="1" applyProtection="1">
      <protection locked="0"/>
    </xf>
    <xf numFmtId="0" fontId="33" fillId="5" borderId="0" xfId="0" applyFont="1" applyFill="1" applyProtection="1">
      <protection locked="0"/>
    </xf>
    <xf numFmtId="0" fontId="12" fillId="5" borderId="0" xfId="0" applyFont="1" applyFill="1" applyProtection="1">
      <protection locked="0"/>
    </xf>
    <xf numFmtId="0" fontId="4" fillId="5" borderId="0" xfId="0" applyFont="1" applyFill="1" applyProtection="1">
      <protection locked="0"/>
    </xf>
    <xf numFmtId="0" fontId="28" fillId="9" borderId="0" xfId="0" applyFont="1" applyFill="1" applyProtection="1">
      <protection locked="0"/>
    </xf>
    <xf numFmtId="0" fontId="37" fillId="9" borderId="0" xfId="0" applyFont="1" applyFill="1" applyProtection="1">
      <protection locked="0"/>
    </xf>
    <xf numFmtId="0" fontId="0" fillId="9" borderId="0" xfId="0" applyFill="1" applyProtection="1">
      <protection locked="0"/>
    </xf>
    <xf numFmtId="0" fontId="0" fillId="0" borderId="46" xfId="0" applyBorder="1" applyProtection="1">
      <protection locked="0"/>
    </xf>
    <xf numFmtId="44" fontId="4" fillId="6" borderId="1" xfId="2" applyFont="1" applyFill="1" applyBorder="1" applyProtection="1"/>
    <xf numFmtId="169" fontId="0" fillId="7" borderId="1" xfId="0" applyNumberFormat="1" applyFill="1" applyBorder="1"/>
    <xf numFmtId="0" fontId="0" fillId="0" borderId="19" xfId="0" applyBorder="1"/>
    <xf numFmtId="0" fontId="0" fillId="0" borderId="14" xfId="0" applyBorder="1"/>
    <xf numFmtId="172" fontId="3" fillId="5" borderId="0" xfId="1" applyNumberFormat="1" applyFont="1" applyFill="1"/>
    <xf numFmtId="171" fontId="0" fillId="5" borderId="41" xfId="0" applyNumberFormat="1" applyFill="1" applyBorder="1" applyAlignment="1">
      <alignment horizontal="center"/>
    </xf>
    <xf numFmtId="0" fontId="1" fillId="0" borderId="0" xfId="0" applyFont="1" applyAlignment="1">
      <alignment vertical="top"/>
    </xf>
    <xf numFmtId="0" fontId="10" fillId="0" borderId="21" xfId="5" applyFont="1" applyBorder="1" applyAlignment="1">
      <alignment vertical="top" wrapText="1"/>
    </xf>
    <xf numFmtId="0" fontId="1" fillId="0" borderId="14" xfId="0" applyFont="1" applyBorder="1" applyAlignment="1">
      <alignment vertical="top"/>
    </xf>
    <xf numFmtId="0" fontId="0" fillId="0" borderId="0" xfId="0" applyAlignment="1">
      <alignment horizontal="left" vertical="top" wrapText="1"/>
    </xf>
    <xf numFmtId="0" fontId="0" fillId="0" borderId="42" xfId="0" applyBorder="1" applyAlignment="1">
      <alignment horizontal="left" vertical="top" wrapText="1"/>
    </xf>
    <xf numFmtId="0" fontId="0" fillId="0" borderId="34" xfId="0" applyBorder="1" applyAlignment="1">
      <alignment horizontal="left" vertical="top" wrapText="1"/>
    </xf>
    <xf numFmtId="0" fontId="0" fillId="0" borderId="41" xfId="0" applyBorder="1" applyAlignment="1">
      <alignment horizontal="left" vertical="top" wrapText="1"/>
    </xf>
    <xf numFmtId="0" fontId="4" fillId="0" borderId="21" xfId="0" applyFont="1" applyBorder="1" applyAlignment="1">
      <alignment horizontal="left" vertical="top" wrapText="1"/>
    </xf>
    <xf numFmtId="0" fontId="0" fillId="0" borderId="19" xfId="0" applyBorder="1" applyAlignment="1">
      <alignment horizontal="left" vertical="center" wrapText="1"/>
    </xf>
    <xf numFmtId="0" fontId="0" fillId="0" borderId="12" xfId="0" applyBorder="1" applyAlignment="1">
      <alignment horizontal="left" vertical="center" wrapText="1"/>
    </xf>
    <xf numFmtId="0" fontId="4" fillId="0" borderId="12" xfId="0" applyFont="1" applyBorder="1" applyAlignment="1">
      <alignment horizontal="left" vertical="center" wrapText="1"/>
    </xf>
    <xf numFmtId="0" fontId="39" fillId="0" borderId="0" xfId="0" applyFont="1" applyAlignment="1">
      <alignment vertical="top"/>
    </xf>
    <xf numFmtId="17" fontId="0" fillId="5" borderId="32" xfId="0" applyNumberFormat="1" applyFill="1" applyBorder="1" applyAlignment="1">
      <alignment horizontal="center"/>
    </xf>
    <xf numFmtId="17" fontId="0" fillId="5" borderId="43" xfId="0" applyNumberFormat="1" applyFill="1" applyBorder="1" applyAlignment="1">
      <alignment horizontal="center"/>
    </xf>
    <xf numFmtId="44" fontId="0" fillId="5" borderId="51" xfId="0" applyNumberFormat="1" applyFill="1" applyBorder="1" applyAlignment="1">
      <alignment vertical="top"/>
    </xf>
    <xf numFmtId="44" fontId="0" fillId="5" borderId="51" xfId="0" applyNumberFormat="1" applyFill="1" applyBorder="1" applyAlignment="1">
      <alignment horizontal="center" vertical="top"/>
    </xf>
    <xf numFmtId="0" fontId="23" fillId="0" borderId="0" xfId="0" applyFont="1" applyAlignment="1">
      <alignment vertical="top" wrapText="1"/>
    </xf>
    <xf numFmtId="0" fontId="44" fillId="0" borderId="0" xfId="0" applyFont="1" applyAlignment="1">
      <alignment vertical="top"/>
    </xf>
    <xf numFmtId="0" fontId="12" fillId="0" borderId="23" xfId="0" applyFont="1" applyBorder="1" applyAlignment="1">
      <alignment vertical="top" wrapText="1"/>
    </xf>
    <xf numFmtId="44" fontId="0" fillId="8" borderId="23" xfId="0" applyNumberFormat="1" applyFill="1" applyBorder="1" applyAlignment="1">
      <alignment vertical="top"/>
    </xf>
    <xf numFmtId="44" fontId="0" fillId="2" borderId="23" xfId="0" applyNumberFormat="1" applyFill="1" applyBorder="1" applyAlignment="1">
      <alignment vertical="top"/>
    </xf>
    <xf numFmtId="2" fontId="0" fillId="8" borderId="17" xfId="1" applyNumberFormat="1" applyFont="1" applyFill="1" applyBorder="1" applyAlignment="1">
      <alignment vertical="top"/>
    </xf>
    <xf numFmtId="44" fontId="41" fillId="8" borderId="55" xfId="0" applyNumberFormat="1" applyFont="1" applyFill="1" applyBorder="1" applyAlignment="1">
      <alignment horizontal="center" vertical="top" wrapText="1"/>
    </xf>
    <xf numFmtId="44" fontId="41" fillId="2" borderId="55" xfId="0" applyNumberFormat="1" applyFont="1" applyFill="1" applyBorder="1" applyAlignment="1">
      <alignment horizontal="center" vertical="top" wrapText="1"/>
    </xf>
    <xf numFmtId="44" fontId="41" fillId="10" borderId="55" xfId="0" applyNumberFormat="1" applyFont="1" applyFill="1" applyBorder="1" applyAlignment="1">
      <alignment horizontal="center" vertical="top" wrapText="1"/>
    </xf>
    <xf numFmtId="2" fontId="41" fillId="8" borderId="56" xfId="1" applyNumberFormat="1" applyFont="1" applyFill="1" applyBorder="1" applyAlignment="1">
      <alignment horizontal="center" vertical="top" wrapText="1"/>
    </xf>
    <xf numFmtId="44" fontId="4" fillId="8" borderId="57" xfId="0" applyNumberFormat="1" applyFont="1" applyFill="1" applyBorder="1" applyAlignment="1">
      <alignment horizontal="center" vertical="top" wrapText="1"/>
    </xf>
    <xf numFmtId="44" fontId="4" fillId="2" borderId="57" xfId="0" applyNumberFormat="1" applyFont="1" applyFill="1" applyBorder="1" applyAlignment="1">
      <alignment horizontal="center" vertical="top" wrapText="1"/>
    </xf>
    <xf numFmtId="44" fontId="4" fillId="10" borderId="57" xfId="0" applyNumberFormat="1" applyFont="1" applyFill="1" applyBorder="1" applyAlignment="1">
      <alignment horizontal="center" vertical="top" wrapText="1"/>
    </xf>
    <xf numFmtId="2" fontId="4" fillId="8" borderId="58" xfId="1" applyNumberFormat="1" applyFont="1" applyFill="1" applyBorder="1" applyAlignment="1">
      <alignment horizontal="center" vertical="top" wrapText="1"/>
    </xf>
    <xf numFmtId="0" fontId="12" fillId="0" borderId="41" xfId="0" applyFont="1" applyBorder="1" applyAlignment="1">
      <alignment vertical="top" wrapText="1"/>
    </xf>
    <xf numFmtId="44" fontId="0" fillId="8" borderId="41" xfId="0" applyNumberFormat="1" applyFill="1" applyBorder="1" applyAlignment="1">
      <alignment vertical="top"/>
    </xf>
    <xf numFmtId="44" fontId="0" fillId="2" borderId="41" xfId="0" applyNumberFormat="1" applyFill="1" applyBorder="1" applyAlignment="1">
      <alignment vertical="top"/>
    </xf>
    <xf numFmtId="44" fontId="0" fillId="10" borderId="41" xfId="0" applyNumberFormat="1" applyFill="1" applyBorder="1" applyAlignment="1">
      <alignment vertical="top"/>
    </xf>
    <xf numFmtId="2" fontId="0" fillId="8" borderId="19" xfId="1" applyNumberFormat="1" applyFont="1" applyFill="1" applyBorder="1" applyAlignment="1">
      <alignment vertical="top"/>
    </xf>
    <xf numFmtId="0" fontId="24" fillId="0" borderId="40" xfId="0" applyFont="1" applyBorder="1" applyAlignment="1">
      <alignment vertical="top" wrapText="1"/>
    </xf>
    <xf numFmtId="44" fontId="0" fillId="8" borderId="40" xfId="0" applyNumberFormat="1" applyFill="1" applyBorder="1" applyAlignment="1">
      <alignment vertical="top"/>
    </xf>
    <xf numFmtId="44" fontId="0" fillId="2" borderId="40" xfId="0" applyNumberFormat="1" applyFill="1" applyBorder="1" applyAlignment="1">
      <alignment vertical="top"/>
    </xf>
    <xf numFmtId="44" fontId="0" fillId="10" borderId="40" xfId="0" applyNumberFormat="1" applyFill="1" applyBorder="1" applyAlignment="1">
      <alignment vertical="top"/>
    </xf>
    <xf numFmtId="2" fontId="0" fillId="8" borderId="54" xfId="1" applyNumberFormat="1" applyFont="1" applyFill="1" applyBorder="1" applyAlignment="1">
      <alignment vertical="top"/>
    </xf>
    <xf numFmtId="0" fontId="21" fillId="0" borderId="60" xfId="0" applyFont="1" applyBorder="1" applyAlignment="1">
      <alignment horizontal="center" vertical="top" wrapText="1"/>
    </xf>
    <xf numFmtId="0" fontId="41" fillId="0" borderId="39" xfId="0" applyFont="1" applyBorder="1" applyAlignment="1">
      <alignment horizontal="center" vertical="top" wrapText="1"/>
    </xf>
    <xf numFmtId="0" fontId="4" fillId="0" borderId="30" xfId="0" applyFont="1" applyBorder="1" applyAlignment="1">
      <alignment horizontal="right" vertical="top"/>
    </xf>
    <xf numFmtId="44" fontId="16" fillId="0" borderId="61" xfId="0" applyNumberFormat="1" applyFont="1" applyBorder="1" applyAlignment="1">
      <alignment vertical="top"/>
    </xf>
    <xf numFmtId="0" fontId="4" fillId="0" borderId="43" xfId="0" applyFont="1" applyBorder="1" applyAlignment="1">
      <alignment horizontal="right" vertical="top"/>
    </xf>
    <xf numFmtId="44" fontId="16" fillId="0" borderId="62" xfId="0" applyNumberFormat="1" applyFont="1" applyBorder="1" applyAlignment="1">
      <alignment vertical="top"/>
    </xf>
    <xf numFmtId="0" fontId="4" fillId="0" borderId="53" xfId="0" applyFont="1" applyBorder="1" applyAlignment="1">
      <alignment horizontal="right" vertical="top"/>
    </xf>
    <xf numFmtId="44" fontId="24" fillId="0" borderId="63" xfId="0" applyNumberFormat="1" applyFont="1" applyBorder="1" applyAlignment="1">
      <alignment vertical="top"/>
    </xf>
    <xf numFmtId="44" fontId="12" fillId="0" borderId="62" xfId="0" applyNumberFormat="1" applyFont="1" applyBorder="1" applyAlignment="1">
      <alignment vertical="top"/>
    </xf>
    <xf numFmtId="0" fontId="0" fillId="0" borderId="29" xfId="0" applyBorder="1" applyAlignment="1">
      <alignment vertical="top"/>
    </xf>
    <xf numFmtId="0" fontId="24" fillId="0" borderId="24" xfId="0" applyFont="1" applyBorder="1" applyAlignment="1">
      <alignment vertical="top" wrapText="1"/>
    </xf>
    <xf numFmtId="44" fontId="0" fillId="8" borderId="24" xfId="0" applyNumberFormat="1" applyFill="1" applyBorder="1" applyAlignment="1">
      <alignment vertical="top"/>
    </xf>
    <xf numFmtId="44" fontId="0" fillId="2" borderId="24" xfId="0" applyNumberFormat="1" applyFill="1" applyBorder="1" applyAlignment="1">
      <alignment vertical="top"/>
    </xf>
    <xf numFmtId="44" fontId="0" fillId="10" borderId="24" xfId="0" applyNumberFormat="1" applyFill="1" applyBorder="1" applyAlignment="1">
      <alignment vertical="top"/>
    </xf>
    <xf numFmtId="2" fontId="0" fillId="8" borderId="25" xfId="1" applyNumberFormat="1" applyFont="1" applyFill="1" applyBorder="1" applyAlignment="1">
      <alignment vertical="top"/>
    </xf>
    <xf numFmtId="44" fontId="21" fillId="0" borderId="1" xfId="0" applyNumberFormat="1" applyFont="1" applyBorder="1" applyAlignment="1">
      <alignment vertical="top"/>
    </xf>
    <xf numFmtId="0" fontId="0" fillId="5" borderId="21" xfId="0" applyFill="1" applyBorder="1" applyAlignment="1">
      <alignment horizontal="center"/>
    </xf>
    <xf numFmtId="0" fontId="13" fillId="2" borderId="0" xfId="0" applyFont="1" applyFill="1" applyProtection="1">
      <protection locked="0"/>
    </xf>
    <xf numFmtId="0" fontId="4" fillId="0" borderId="32" xfId="0" applyFont="1" applyBorder="1" applyAlignment="1">
      <alignment vertical="top" wrapText="1"/>
    </xf>
    <xf numFmtId="0" fontId="4" fillId="0" borderId="49" xfId="0" applyFont="1" applyBorder="1" applyAlignment="1">
      <alignment vertical="top" wrapText="1"/>
    </xf>
    <xf numFmtId="164" fontId="24" fillId="5" borderId="64" xfId="0" applyNumberFormat="1" applyFont="1" applyFill="1" applyBorder="1" applyAlignment="1">
      <alignment horizontal="left" vertical="top"/>
    </xf>
    <xf numFmtId="0" fontId="21" fillId="5" borderId="65" xfId="0" applyFont="1" applyFill="1" applyBorder="1" applyAlignment="1">
      <alignment horizontal="center" vertical="top" wrapText="1"/>
    </xf>
    <xf numFmtId="0" fontId="21" fillId="5" borderId="66" xfId="0" applyFont="1" applyFill="1" applyBorder="1" applyAlignment="1">
      <alignment horizontal="center" vertical="top" wrapText="1"/>
    </xf>
    <xf numFmtId="0" fontId="0" fillId="0" borderId="59" xfId="0" applyBorder="1" applyAlignment="1">
      <alignment vertical="top"/>
    </xf>
    <xf numFmtId="0" fontId="0" fillId="0" borderId="57" xfId="0" applyBorder="1" applyAlignment="1">
      <alignment vertical="top" wrapText="1"/>
    </xf>
    <xf numFmtId="0" fontId="0" fillId="0" borderId="7" xfId="0" applyBorder="1" applyAlignment="1">
      <alignment vertical="top"/>
    </xf>
    <xf numFmtId="0" fontId="0" fillId="0" borderId="55" xfId="0" applyBorder="1" applyAlignment="1">
      <alignment vertical="top" wrapText="1"/>
    </xf>
    <xf numFmtId="0" fontId="0" fillId="0" borderId="52" xfId="0" applyBorder="1" applyAlignment="1">
      <alignment vertical="top"/>
    </xf>
    <xf numFmtId="0" fontId="42" fillId="5" borderId="52" xfId="0" applyFont="1" applyFill="1" applyBorder="1" applyAlignment="1">
      <alignment vertical="top" wrapText="1"/>
    </xf>
    <xf numFmtId="0" fontId="0" fillId="5" borderId="67" xfId="0" applyFill="1" applyBorder="1" applyAlignment="1">
      <alignment vertical="top"/>
    </xf>
    <xf numFmtId="0" fontId="0" fillId="0" borderId="0" xfId="0" applyAlignment="1">
      <alignment vertical="top" wrapText="1"/>
    </xf>
    <xf numFmtId="0" fontId="4" fillId="0" borderId="33" xfId="0" applyFont="1" applyBorder="1" applyAlignment="1">
      <alignment vertical="top" wrapText="1"/>
    </xf>
    <xf numFmtId="0" fontId="21" fillId="5" borderId="34" xfId="0" applyFont="1" applyFill="1" applyBorder="1" applyAlignment="1">
      <alignment horizontal="center" vertical="top" wrapText="1"/>
    </xf>
    <xf numFmtId="0" fontId="21" fillId="5" borderId="38" xfId="0" applyFont="1" applyFill="1" applyBorder="1" applyAlignment="1">
      <alignment horizontal="center" vertical="top" wrapText="1"/>
    </xf>
    <xf numFmtId="0" fontId="4" fillId="0" borderId="29" xfId="0" applyFont="1" applyBorder="1" applyAlignment="1">
      <alignment vertical="top" wrapText="1"/>
    </xf>
    <xf numFmtId="0" fontId="21" fillId="5" borderId="21" xfId="0" applyFont="1" applyFill="1" applyBorder="1" applyAlignment="1">
      <alignment horizontal="left" vertical="top" wrapText="1"/>
    </xf>
    <xf numFmtId="0" fontId="21" fillId="5" borderId="21" xfId="0" applyFont="1" applyFill="1" applyBorder="1" applyAlignment="1">
      <alignment horizontal="center" vertical="top" wrapText="1"/>
    </xf>
    <xf numFmtId="0" fontId="21" fillId="5" borderId="37" xfId="0" applyFont="1" applyFill="1" applyBorder="1" applyAlignment="1">
      <alignment horizontal="center" vertical="top" wrapText="1"/>
    </xf>
    <xf numFmtId="0" fontId="21" fillId="5" borderId="69" xfId="0" applyFont="1" applyFill="1" applyBorder="1" applyAlignment="1">
      <alignment horizontal="center" vertical="top" wrapText="1"/>
    </xf>
    <xf numFmtId="0" fontId="21" fillId="5" borderId="70" xfId="0" applyFont="1" applyFill="1" applyBorder="1" applyAlignment="1">
      <alignment horizontal="center" vertical="top" wrapText="1"/>
    </xf>
    <xf numFmtId="164" fontId="21" fillId="5" borderId="68" xfId="0" applyNumberFormat="1" applyFont="1" applyFill="1" applyBorder="1" applyAlignment="1">
      <alignment horizontal="left" vertical="top"/>
    </xf>
    <xf numFmtId="0" fontId="45" fillId="11" borderId="71" xfId="0" applyFont="1" applyFill="1" applyBorder="1" applyAlignment="1">
      <alignment vertical="top" wrapText="1"/>
    </xf>
    <xf numFmtId="0" fontId="45" fillId="11" borderId="72" xfId="0" applyFont="1" applyFill="1" applyBorder="1" applyAlignment="1">
      <alignment horizontal="left" vertical="top" wrapText="1"/>
    </xf>
    <xf numFmtId="0" fontId="45" fillId="11" borderId="72" xfId="0" applyFont="1" applyFill="1" applyBorder="1" applyAlignment="1">
      <alignment horizontal="center" vertical="top" wrapText="1"/>
    </xf>
    <xf numFmtId="0" fontId="45" fillId="11" borderId="73" xfId="0" applyFont="1" applyFill="1" applyBorder="1" applyAlignment="1">
      <alignment horizontal="center" vertical="top" wrapText="1"/>
    </xf>
    <xf numFmtId="0" fontId="4" fillId="0" borderId="47" xfId="0" applyFont="1" applyBorder="1" applyAlignment="1">
      <alignment horizontal="left" vertical="top" wrapText="1"/>
    </xf>
    <xf numFmtId="0" fontId="0" fillId="5" borderId="0" xfId="0" applyFill="1" applyAlignment="1">
      <alignment vertical="top"/>
    </xf>
    <xf numFmtId="0" fontId="6" fillId="5" borderId="0" xfId="0" applyFont="1" applyFill="1" applyAlignment="1">
      <alignment vertical="top"/>
    </xf>
    <xf numFmtId="0" fontId="0" fillId="5" borderId="21" xfId="0" applyFill="1" applyBorder="1" applyAlignment="1">
      <alignment vertical="top"/>
    </xf>
    <xf numFmtId="0" fontId="0" fillId="5" borderId="22" xfId="0" applyFill="1" applyBorder="1" applyAlignment="1">
      <alignment vertical="top"/>
    </xf>
    <xf numFmtId="0" fontId="0" fillId="5" borderId="16" xfId="0" applyFill="1" applyBorder="1" applyAlignment="1">
      <alignment vertical="top"/>
    </xf>
    <xf numFmtId="0" fontId="0" fillId="5" borderId="12" xfId="0" applyFill="1" applyBorder="1" applyAlignment="1">
      <alignment vertical="top"/>
    </xf>
    <xf numFmtId="0" fontId="0" fillId="5" borderId="12" xfId="0" applyFill="1" applyBorder="1" applyAlignment="1">
      <alignment vertical="top" wrapText="1"/>
    </xf>
    <xf numFmtId="0" fontId="0" fillId="5" borderId="23" xfId="0" applyFill="1" applyBorder="1" applyAlignment="1">
      <alignment vertical="top"/>
    </xf>
    <xf numFmtId="164" fontId="0" fillId="5" borderId="10" xfId="0" applyNumberFormat="1" applyFill="1" applyBorder="1" applyAlignment="1">
      <alignment vertical="top"/>
    </xf>
    <xf numFmtId="0" fontId="0" fillId="5" borderId="10" xfId="0" applyFill="1" applyBorder="1" applyAlignment="1">
      <alignment vertical="top"/>
    </xf>
    <xf numFmtId="166" fontId="3" fillId="5" borderId="10" xfId="1" applyNumberFormat="1" applyFont="1" applyFill="1" applyBorder="1" applyAlignment="1">
      <alignment vertical="top"/>
    </xf>
    <xf numFmtId="165" fontId="0" fillId="5" borderId="17" xfId="0" applyNumberFormat="1" applyFill="1" applyBorder="1" applyAlignment="1">
      <alignment vertical="top"/>
    </xf>
    <xf numFmtId="168" fontId="0" fillId="5" borderId="18" xfId="0" applyNumberFormat="1" applyFill="1" applyBorder="1" applyAlignment="1">
      <alignment vertical="top"/>
    </xf>
    <xf numFmtId="0" fontId="0" fillId="5" borderId="11" xfId="0" applyFill="1" applyBorder="1" applyAlignment="1">
      <alignment vertical="top"/>
    </xf>
    <xf numFmtId="166" fontId="0" fillId="5" borderId="11" xfId="0" applyNumberFormat="1" applyFill="1" applyBorder="1" applyAlignment="1">
      <alignment vertical="top"/>
    </xf>
    <xf numFmtId="165" fontId="0" fillId="5" borderId="19" xfId="0" applyNumberFormat="1" applyFill="1" applyBorder="1" applyAlignment="1">
      <alignment vertical="top"/>
    </xf>
    <xf numFmtId="165" fontId="0" fillId="5" borderId="20" xfId="0" applyNumberFormat="1" applyFill="1" applyBorder="1" applyAlignment="1">
      <alignment vertical="top"/>
    </xf>
    <xf numFmtId="165" fontId="0" fillId="5" borderId="18" xfId="0" applyNumberFormat="1" applyFill="1" applyBorder="1" applyAlignment="1">
      <alignment vertical="top"/>
    </xf>
    <xf numFmtId="0" fontId="4" fillId="5" borderId="0" xfId="0" applyFont="1" applyFill="1" applyAlignment="1">
      <alignment vertical="top"/>
    </xf>
    <xf numFmtId="0" fontId="0" fillId="5" borderId="0" xfId="0" applyFill="1" applyAlignment="1">
      <alignment horizontal="left" vertical="top"/>
    </xf>
    <xf numFmtId="0" fontId="0" fillId="0" borderId="0" xfId="0" applyAlignment="1">
      <alignment horizontal="left" vertical="top"/>
    </xf>
    <xf numFmtId="0" fontId="0" fillId="5" borderId="13" xfId="0" applyFill="1" applyBorder="1" applyAlignment="1">
      <alignment horizontal="left" vertical="top"/>
    </xf>
    <xf numFmtId="164" fontId="0" fillId="5" borderId="10" xfId="0" applyNumberFormat="1" applyFill="1" applyBorder="1" applyAlignment="1">
      <alignment horizontal="left" vertical="top"/>
    </xf>
    <xf numFmtId="164" fontId="0" fillId="5" borderId="0" xfId="0" applyNumberFormat="1" applyFill="1" applyAlignment="1">
      <alignment horizontal="left" vertical="top"/>
    </xf>
    <xf numFmtId="0" fontId="4" fillId="0" borderId="59" xfId="0" applyFont="1" applyBorder="1" applyAlignment="1">
      <alignment vertical="top" wrapText="1"/>
    </xf>
    <xf numFmtId="0" fontId="4" fillId="0" borderId="57" xfId="0" applyFont="1" applyBorder="1" applyAlignment="1">
      <alignment vertical="top" wrapText="1"/>
    </xf>
    <xf numFmtId="0" fontId="21" fillId="5" borderId="57" xfId="0" applyFont="1" applyFill="1" applyBorder="1" applyAlignment="1">
      <alignment horizontal="center" vertical="top" wrapText="1"/>
    </xf>
    <xf numFmtId="0" fontId="21" fillId="5" borderId="74" xfId="0" applyFont="1" applyFill="1" applyBorder="1" applyAlignment="1">
      <alignment horizontal="center" vertical="top" wrapText="1"/>
    </xf>
    <xf numFmtId="0" fontId="4" fillId="5" borderId="32" xfId="0" applyFont="1" applyFill="1" applyBorder="1" applyAlignment="1">
      <alignment horizontal="left" vertical="top" wrapText="1"/>
    </xf>
    <xf numFmtId="0" fontId="21" fillId="5" borderId="37" xfId="0" applyFont="1" applyFill="1" applyBorder="1" applyAlignment="1">
      <alignment horizontal="left" vertical="top" wrapText="1"/>
    </xf>
    <xf numFmtId="0" fontId="49" fillId="11" borderId="71" xfId="0" applyFont="1" applyFill="1" applyBorder="1" applyAlignment="1">
      <alignment vertical="top" wrapText="1"/>
    </xf>
    <xf numFmtId="0" fontId="49" fillId="11" borderId="72" xfId="0" applyFont="1" applyFill="1" applyBorder="1" applyAlignment="1">
      <alignment horizontal="left" vertical="top" wrapText="1"/>
    </xf>
    <xf numFmtId="0" fontId="49" fillId="11" borderId="72" xfId="0" applyFont="1" applyFill="1" applyBorder="1" applyAlignment="1">
      <alignment horizontal="center" vertical="top" wrapText="1"/>
    </xf>
    <xf numFmtId="0" fontId="50" fillId="11" borderId="72" xfId="0" applyFont="1" applyFill="1" applyBorder="1" applyAlignment="1">
      <alignment horizontal="center" vertical="top" wrapText="1"/>
    </xf>
    <xf numFmtId="0" fontId="50" fillId="11" borderId="73" xfId="0" applyFont="1" applyFill="1" applyBorder="1" applyAlignment="1">
      <alignment horizontal="center" vertical="top" wrapText="1"/>
    </xf>
    <xf numFmtId="0" fontId="8" fillId="0" borderId="21" xfId="5" applyBorder="1" applyAlignment="1">
      <alignment horizontal="left" vertical="top" wrapText="1"/>
    </xf>
    <xf numFmtId="44" fontId="0" fillId="10" borderId="30" xfId="0" applyNumberFormat="1" applyFill="1" applyBorder="1" applyAlignment="1">
      <alignment vertical="top"/>
    </xf>
    <xf numFmtId="44" fontId="0" fillId="10" borderId="21" xfId="0" applyNumberFormat="1" applyFill="1" applyBorder="1" applyAlignment="1">
      <alignment vertical="top"/>
    </xf>
    <xf numFmtId="44" fontId="0" fillId="10" borderId="36" xfId="0" applyNumberFormat="1" applyFill="1" applyBorder="1" applyAlignment="1">
      <alignment vertical="top"/>
    </xf>
    <xf numFmtId="44" fontId="0" fillId="10" borderId="30" xfId="0" applyNumberFormat="1" applyFill="1" applyBorder="1" applyAlignment="1">
      <alignment horizontal="center" vertical="top"/>
    </xf>
    <xf numFmtId="170" fontId="0" fillId="10" borderId="21" xfId="0" applyNumberFormat="1" applyFill="1" applyBorder="1" applyAlignment="1">
      <alignment horizontal="center" vertical="top"/>
    </xf>
    <xf numFmtId="170" fontId="0" fillId="10" borderId="37" xfId="0" applyNumberFormat="1" applyFill="1" applyBorder="1" applyAlignment="1">
      <alignment horizontal="center" vertical="top"/>
    </xf>
    <xf numFmtId="44" fontId="0" fillId="10" borderId="37" xfId="0" applyNumberFormat="1" applyFill="1" applyBorder="1" applyAlignment="1">
      <alignment vertical="top"/>
    </xf>
    <xf numFmtId="44" fontId="0" fillId="10" borderId="15" xfId="0" applyNumberFormat="1" applyFill="1" applyBorder="1" applyAlignment="1">
      <alignment horizontal="center" vertical="top"/>
    </xf>
    <xf numFmtId="44" fontId="0" fillId="10" borderId="37" xfId="0" applyNumberFormat="1" applyFill="1" applyBorder="1" applyAlignment="1">
      <alignment horizontal="center" vertical="top"/>
    </xf>
    <xf numFmtId="44" fontId="0" fillId="10" borderId="48" xfId="0" applyNumberFormat="1" applyFill="1" applyBorder="1" applyAlignment="1">
      <alignment horizontal="center" vertical="top"/>
    </xf>
    <xf numFmtId="44" fontId="0" fillId="10" borderId="38" xfId="0" applyNumberFormat="1" applyFill="1" applyBorder="1" applyAlignment="1">
      <alignment horizontal="center" vertical="top"/>
    </xf>
    <xf numFmtId="0" fontId="0" fillId="5" borderId="41" xfId="0" applyFill="1" applyBorder="1" applyAlignment="1">
      <alignment horizontal="center"/>
    </xf>
    <xf numFmtId="0" fontId="1" fillId="0" borderId="21" xfId="0" applyFont="1" applyBorder="1" applyAlignment="1">
      <alignment vertical="top" wrapText="1"/>
    </xf>
    <xf numFmtId="0" fontId="8" fillId="0" borderId="21" xfId="5" applyBorder="1" applyAlignment="1">
      <alignment wrapText="1"/>
    </xf>
    <xf numFmtId="0" fontId="0" fillId="5" borderId="15" xfId="0" applyFill="1" applyBorder="1"/>
    <xf numFmtId="0" fontId="0" fillId="5" borderId="14" xfId="0" applyFill="1" applyBorder="1"/>
    <xf numFmtId="17" fontId="0" fillId="5" borderId="21" xfId="0" applyNumberFormat="1" applyFill="1" applyBorder="1" applyAlignment="1">
      <alignment horizontal="center"/>
    </xf>
    <xf numFmtId="0" fontId="51" fillId="0" borderId="19" xfId="0" applyFont="1" applyBorder="1"/>
    <xf numFmtId="17" fontId="0" fillId="5" borderId="41" xfId="0" applyNumberFormat="1" applyFill="1" applyBorder="1" applyAlignment="1">
      <alignment horizontal="center"/>
    </xf>
    <xf numFmtId="0" fontId="0" fillId="5" borderId="21" xfId="0" applyFill="1" applyBorder="1"/>
    <xf numFmtId="0" fontId="8" fillId="5" borderId="7" xfId="5" applyFill="1" applyBorder="1" applyAlignment="1"/>
    <xf numFmtId="0" fontId="0" fillId="0" borderId="8" xfId="0" applyBorder="1"/>
    <xf numFmtId="0" fontId="0" fillId="0" borderId="9" xfId="0" applyBorder="1"/>
    <xf numFmtId="0" fontId="42" fillId="5" borderId="0" xfId="0" applyFont="1" applyFill="1" applyAlignment="1">
      <alignment vertical="top" wrapText="1"/>
    </xf>
    <xf numFmtId="0" fontId="43" fillId="5" borderId="0" xfId="0" applyFont="1" applyFill="1" applyAlignment="1">
      <alignment vertical="top"/>
    </xf>
    <xf numFmtId="0" fontId="47" fillId="11" borderId="0" xfId="0" applyFont="1" applyFill="1" applyAlignment="1">
      <alignment vertical="top" wrapText="1"/>
    </xf>
    <xf numFmtId="0" fontId="0" fillId="0" borderId="0" xfId="0" applyAlignment="1">
      <alignment vertical="top" wrapText="1"/>
    </xf>
    <xf numFmtId="0" fontId="10" fillId="0" borderId="14" xfId="5" applyFont="1" applyBorder="1" applyAlignment="1">
      <alignment vertical="top"/>
    </xf>
    <xf numFmtId="0" fontId="10" fillId="0" borderId="13" xfId="5" applyFont="1" applyBorder="1" applyAlignment="1">
      <alignment vertical="top"/>
    </xf>
    <xf numFmtId="0" fontId="10" fillId="0" borderId="15" xfId="5" applyFont="1" applyBorder="1" applyAlignment="1">
      <alignment vertical="top"/>
    </xf>
    <xf numFmtId="0" fontId="13" fillId="0" borderId="7" xfId="0" applyFont="1" applyBorder="1" applyAlignment="1">
      <alignment horizontal="center" vertical="top"/>
    </xf>
    <xf numFmtId="0" fontId="14" fillId="0" borderId="8" xfId="0" applyFont="1" applyBorder="1" applyAlignment="1">
      <alignment horizontal="center" vertical="top"/>
    </xf>
    <xf numFmtId="0" fontId="0" fillId="0" borderId="8" xfId="0" applyBorder="1" applyAlignment="1">
      <alignment vertical="top"/>
    </xf>
    <xf numFmtId="0" fontId="4" fillId="0" borderId="35" xfId="0" applyFont="1" applyBorder="1" applyAlignment="1">
      <alignment horizontal="center" vertical="top"/>
    </xf>
    <xf numFmtId="0" fontId="0" fillId="0" borderId="26" xfId="0" applyBorder="1" applyAlignment="1">
      <alignment horizontal="center" vertical="top"/>
    </xf>
    <xf numFmtId="0" fontId="0" fillId="0" borderId="28" xfId="0" applyBorder="1" applyAlignment="1">
      <alignment horizontal="center" vertical="top"/>
    </xf>
    <xf numFmtId="0" fontId="4" fillId="0" borderId="35" xfId="0" applyFont="1" applyBorder="1" applyAlignment="1">
      <alignment horizontal="center" vertical="top" wrapText="1"/>
    </xf>
    <xf numFmtId="0" fontId="0" fillId="0" borderId="26" xfId="0" applyBorder="1" applyAlignment="1">
      <alignment horizontal="center" vertical="top" wrapText="1"/>
    </xf>
    <xf numFmtId="0" fontId="0" fillId="0" borderId="28" xfId="0" applyBorder="1" applyAlignment="1">
      <alignment horizontal="center" vertical="top" wrapText="1"/>
    </xf>
    <xf numFmtId="0" fontId="4" fillId="10" borderId="2" xfId="0" applyFont="1" applyFill="1" applyBorder="1" applyAlignment="1">
      <alignment horizontal="center" vertical="top"/>
    </xf>
    <xf numFmtId="0" fontId="0" fillId="10" borderId="3" xfId="0" applyFill="1" applyBorder="1" applyAlignment="1">
      <alignment horizontal="center" vertical="top"/>
    </xf>
    <xf numFmtId="0" fontId="0" fillId="10" borderId="4" xfId="0" applyFill="1" applyBorder="1" applyAlignment="1">
      <alignment horizontal="center" vertical="top"/>
    </xf>
    <xf numFmtId="0" fontId="10" fillId="0" borderId="14" xfId="5" applyFont="1" applyBorder="1" applyAlignment="1">
      <alignment horizontal="left" vertical="top" wrapText="1"/>
    </xf>
    <xf numFmtId="0" fontId="0" fillId="0" borderId="13" xfId="0" applyBorder="1" applyAlignment="1">
      <alignment horizontal="left" vertical="top" wrapText="1"/>
    </xf>
    <xf numFmtId="0" fontId="0" fillId="0" borderId="15" xfId="0" applyBorder="1" applyAlignment="1">
      <alignment horizontal="left" vertical="top" wrapText="1"/>
    </xf>
    <xf numFmtId="0" fontId="0" fillId="0" borderId="41" xfId="0" applyBorder="1" applyAlignment="1">
      <alignment horizontal="left" vertical="top" wrapText="1"/>
    </xf>
    <xf numFmtId="0" fontId="0" fillId="0" borderId="23" xfId="0" applyBorder="1" applyAlignment="1">
      <alignment horizontal="left" vertical="top" wrapText="1"/>
    </xf>
    <xf numFmtId="0" fontId="11" fillId="0" borderId="5" xfId="0" applyFont="1" applyBorder="1" applyAlignment="1">
      <alignment vertical="top" wrapText="1"/>
    </xf>
    <xf numFmtId="0" fontId="4" fillId="0" borderId="25" xfId="0" applyFont="1" applyBorder="1" applyAlignment="1">
      <alignment horizontal="center" vertical="top" wrapText="1"/>
    </xf>
    <xf numFmtId="0" fontId="4" fillId="0" borderId="26" xfId="0" applyFont="1" applyBorder="1" applyAlignment="1">
      <alignment horizontal="center" vertical="top" wrapText="1"/>
    </xf>
    <xf numFmtId="170" fontId="4" fillId="10" borderId="39" xfId="0" applyNumberFormat="1" applyFont="1" applyFill="1" applyBorder="1" applyAlignment="1">
      <alignment horizontal="center" vertical="top" wrapText="1"/>
    </xf>
    <xf numFmtId="0" fontId="4" fillId="10" borderId="39" xfId="0" applyFont="1" applyFill="1" applyBorder="1" applyAlignment="1">
      <alignment horizontal="center" vertical="top"/>
    </xf>
    <xf numFmtId="0" fontId="4" fillId="0" borderId="50" xfId="0" applyFont="1" applyBorder="1" applyAlignment="1">
      <alignment horizontal="left" vertical="top" wrapText="1"/>
    </xf>
    <xf numFmtId="0" fontId="0" fillId="0" borderId="50" xfId="0" applyBorder="1" applyAlignment="1">
      <alignment horizontal="left" vertical="top" wrapText="1"/>
    </xf>
    <xf numFmtId="0" fontId="0" fillId="0" borderId="30" xfId="0" applyBorder="1" applyAlignment="1">
      <alignment horizontal="left" vertical="top" wrapText="1"/>
    </xf>
    <xf numFmtId="0" fontId="16" fillId="0" borderId="22" xfId="0" applyFont="1" applyBorder="1" applyAlignment="1">
      <alignment horizontal="left" vertical="top" wrapText="1"/>
    </xf>
    <xf numFmtId="0" fontId="16" fillId="0" borderId="22" xfId="0" applyFont="1" applyBorder="1" applyAlignment="1">
      <alignment horizontal="left" vertical="center" wrapText="1"/>
    </xf>
    <xf numFmtId="0" fontId="0" fillId="0" borderId="23" xfId="0" applyBorder="1" applyAlignment="1">
      <alignment horizontal="left" vertical="center" wrapText="1"/>
    </xf>
    <xf numFmtId="0" fontId="16" fillId="0" borderId="41" xfId="0" applyFont="1" applyBorder="1" applyAlignment="1">
      <alignment horizontal="left" vertical="top" wrapText="1"/>
    </xf>
    <xf numFmtId="0" fontId="0" fillId="0" borderId="22" xfId="0" applyBorder="1" applyAlignment="1">
      <alignment horizontal="left" vertical="top" wrapText="1"/>
    </xf>
    <xf numFmtId="0" fontId="16" fillId="0" borderId="41" xfId="0" applyFont="1" applyBorder="1" applyAlignment="1">
      <alignment horizontal="left" vertical="center" wrapText="1"/>
    </xf>
    <xf numFmtId="0" fontId="0" fillId="0" borderId="22" xfId="0" applyBorder="1" applyAlignment="1">
      <alignment horizontal="left" vertical="center" wrapText="1"/>
    </xf>
    <xf numFmtId="0" fontId="0" fillId="0" borderId="41" xfId="0" applyBorder="1" applyAlignment="1">
      <alignment horizontal="left" vertical="center" wrapText="1"/>
    </xf>
    <xf numFmtId="0" fontId="4" fillId="0" borderId="43" xfId="0" applyFont="1" applyBorder="1" applyAlignment="1">
      <alignment horizontal="left" vertical="top" wrapText="1"/>
    </xf>
    <xf numFmtId="0" fontId="0" fillId="0" borderId="49" xfId="0" applyBorder="1" applyAlignment="1">
      <alignment horizontal="left" vertical="top" wrapText="1"/>
    </xf>
    <xf numFmtId="0" fontId="7" fillId="0" borderId="14" xfId="0" applyFont="1" applyBorder="1" applyAlignment="1">
      <alignment horizontal="center" vertical="top"/>
    </xf>
    <xf numFmtId="0" fontId="0" fillId="0" borderId="13" xfId="0" applyBorder="1" applyAlignment="1">
      <alignment vertical="top"/>
    </xf>
    <xf numFmtId="0" fontId="0" fillId="0" borderId="15" xfId="0" applyBorder="1" applyAlignment="1">
      <alignment vertical="top"/>
    </xf>
  </cellXfs>
  <cellStyles count="6">
    <cellStyle name="Comma" xfId="1" builtinId="3"/>
    <cellStyle name="Currency" xfId="2" builtinId="4"/>
    <cellStyle name="Hyperlink" xfId="5" builtinId="8"/>
    <cellStyle name="Normal" xfId="0" builtinId="0"/>
    <cellStyle name="Normal 2" xfId="3" xr:uid="{00000000-0005-0000-0000-000004000000}"/>
    <cellStyle name="Percent" xfId="4" builtinId="5"/>
  </cellStyles>
  <dxfs count="0"/>
  <tableStyles count="0" defaultTableStyle="TableStyleMedium2" defaultPivotStyle="PivotStyleLight16"/>
  <colors>
    <mruColors>
      <color rgb="FFFF3399"/>
      <color rgb="FFFF505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569594</xdr:colOff>
      <xdr:row>0</xdr:row>
      <xdr:rowOff>93344</xdr:rowOff>
    </xdr:from>
    <xdr:to>
      <xdr:col>10</xdr:col>
      <xdr:colOff>552450</xdr:colOff>
      <xdr:row>28</xdr:row>
      <xdr:rowOff>120650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69594" y="93344"/>
          <a:ext cx="6307456" cy="5202556"/>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latin typeface="+mn-lt"/>
              <a:cs typeface="Arial" panose="020B0604020202020204" pitchFamily="34" charset="0"/>
            </a:rPr>
            <a:t>INSTRUCTIONS ON HOW TO COMPLETE THIS SPREADSHEET on 'INPUT &amp; RESULT' sheet:</a:t>
          </a:r>
        </a:p>
        <a:p>
          <a:endParaRPr lang="en-AU" sz="1100" b="1">
            <a:latin typeface="+mn-lt"/>
            <a:cs typeface="Arial" panose="020B0604020202020204" pitchFamily="34" charset="0"/>
          </a:endParaRPr>
        </a:p>
        <a:p>
          <a:r>
            <a:rPr lang="en-AU" sz="1100" b="1">
              <a:latin typeface="+mn-lt"/>
              <a:cs typeface="Arial" panose="020B0604020202020204" pitchFamily="34" charset="0"/>
            </a:rPr>
            <a:t>Step 1:</a:t>
          </a:r>
        </a:p>
        <a:p>
          <a:r>
            <a:rPr lang="en-AU" sz="1100">
              <a:latin typeface="+mn-lt"/>
              <a:cs typeface="Arial" panose="020B0604020202020204" pitchFamily="34" charset="0"/>
            </a:rPr>
            <a:t>Go to</a:t>
          </a:r>
          <a:r>
            <a:rPr lang="en-AU" sz="1100" baseline="0">
              <a:latin typeface="+mn-lt"/>
              <a:cs typeface="Arial" panose="020B0604020202020204" pitchFamily="34" charset="0"/>
            </a:rPr>
            <a:t> </a:t>
          </a:r>
          <a:r>
            <a:rPr lang="en-AU" sz="1100">
              <a:latin typeface="+mn-lt"/>
              <a:cs typeface="Arial" panose="020B0604020202020204" pitchFamily="34" charset="0"/>
            </a:rPr>
            <a:t>the 'Data' tab</a:t>
          </a:r>
          <a:r>
            <a:rPr lang="en-AU" sz="1100" baseline="0">
              <a:latin typeface="+mn-lt"/>
              <a:cs typeface="Arial" panose="020B0604020202020204" pitchFamily="34" charset="0"/>
            </a:rPr>
            <a:t> - </a:t>
          </a:r>
          <a:r>
            <a:rPr lang="en-AU" sz="1100">
              <a:latin typeface="+mn-lt"/>
              <a:cs typeface="Arial" panose="020B0604020202020204" pitchFamily="34" charset="0"/>
            </a:rPr>
            <a:t>check that the latest quarter PPI has been entered.</a:t>
          </a:r>
          <a:r>
            <a:rPr lang="en-AU" sz="1100" baseline="0">
              <a:latin typeface="+mn-lt"/>
              <a:cs typeface="Arial" panose="020B0604020202020204" pitchFamily="34" charset="0"/>
            </a:rPr>
            <a:t> If the latest PPI index figure for the latest quarter is not correct or entered it will need to be updated with the ABS dataset described at the top of the 'Data' tab.</a:t>
          </a:r>
          <a:endParaRPr lang="en-AU" sz="1100">
            <a:latin typeface="+mn-lt"/>
            <a:cs typeface="Arial" panose="020B0604020202020204" pitchFamily="34" charset="0"/>
          </a:endParaRPr>
        </a:p>
        <a:p>
          <a:endParaRPr lang="en-AU" sz="1100">
            <a:latin typeface="+mn-lt"/>
            <a:cs typeface="Arial" panose="020B0604020202020204" pitchFamily="34" charset="0"/>
          </a:endParaRPr>
        </a:p>
        <a:p>
          <a:r>
            <a:rPr lang="en-AU" sz="1100" b="1">
              <a:latin typeface="+mn-lt"/>
              <a:cs typeface="Arial" panose="020B0604020202020204" pitchFamily="34" charset="0"/>
            </a:rPr>
            <a:t>Step</a:t>
          </a:r>
          <a:r>
            <a:rPr lang="en-AU" sz="1100" b="1" baseline="0">
              <a:latin typeface="+mn-lt"/>
              <a:cs typeface="Arial" panose="020B0604020202020204" pitchFamily="34" charset="0"/>
            </a:rPr>
            <a:t> 2: </a:t>
          </a:r>
        </a:p>
        <a:p>
          <a:r>
            <a:rPr lang="en-AU" sz="1100" baseline="0">
              <a:solidFill>
                <a:schemeClr val="dk1"/>
              </a:solidFill>
              <a:effectLst/>
              <a:latin typeface="+mn-lt"/>
              <a:ea typeface="+mn-ea"/>
              <a:cs typeface="+mn-cs"/>
            </a:rPr>
            <a:t>Go to the 'Input &amp; Result' tab - </a:t>
          </a:r>
          <a:r>
            <a:rPr lang="en-AU" sz="1100" baseline="0">
              <a:latin typeface="+mn-lt"/>
              <a:cs typeface="Arial" panose="020B0604020202020204" pitchFamily="34" charset="0"/>
            </a:rPr>
            <a:t>enter the relevant dates into the yellow boxes labelled 'Date Levied' and 'Date Payable' - refer below.</a:t>
          </a:r>
        </a:p>
        <a:p>
          <a:endParaRPr lang="en-AU" sz="1100" baseline="0">
            <a:latin typeface="+mn-lt"/>
            <a:cs typeface="Arial" panose="020B0604020202020204" pitchFamily="34" charset="0"/>
          </a:endParaRPr>
        </a:p>
        <a:p>
          <a:r>
            <a:rPr lang="en-AU" sz="1100" b="1" baseline="0">
              <a:latin typeface="+mn-lt"/>
              <a:cs typeface="Arial" panose="020B0604020202020204" pitchFamily="34" charset="0"/>
            </a:rPr>
            <a:t>Step 3: </a:t>
          </a:r>
        </a:p>
        <a:p>
          <a:r>
            <a:rPr lang="en-AU" sz="1100" baseline="0">
              <a:solidFill>
                <a:schemeClr val="dk1"/>
              </a:solidFill>
              <a:effectLst/>
              <a:latin typeface="+mn-lt"/>
              <a:ea typeface="+mn-ea"/>
              <a:cs typeface="+mn-cs"/>
            </a:rPr>
            <a:t>At the 'Input &amp; Result' tab - e</a:t>
          </a:r>
          <a:r>
            <a:rPr lang="en-AU" sz="1100" baseline="0">
              <a:latin typeface="+mn-lt"/>
              <a:cs typeface="Arial" panose="020B0604020202020204" pitchFamily="34" charset="0"/>
            </a:rPr>
            <a:t>nter the value of the initial </a:t>
          </a:r>
          <a:r>
            <a:rPr lang="en-AU" sz="1100" b="1" u="sng" baseline="0">
              <a:latin typeface="+mn-lt"/>
              <a:cs typeface="Arial" panose="020B0604020202020204" pitchFamily="34" charset="0"/>
            </a:rPr>
            <a:t>charge rate</a:t>
          </a:r>
          <a:r>
            <a:rPr lang="en-AU" sz="1100" baseline="0">
              <a:latin typeface="+mn-lt"/>
              <a:cs typeface="Arial" panose="020B0604020202020204" pitchFamily="34" charset="0"/>
            </a:rPr>
            <a:t> levied from the original ICN </a:t>
          </a:r>
          <a:r>
            <a:rPr lang="en-AU" sz="1100" u="sng" baseline="0">
              <a:latin typeface="+mn-lt"/>
              <a:cs typeface="Arial" panose="020B0604020202020204" pitchFamily="34" charset="0"/>
            </a:rPr>
            <a:t>OR</a:t>
          </a:r>
          <a:r>
            <a:rPr lang="en-AU" sz="1100" baseline="0">
              <a:latin typeface="+mn-lt"/>
              <a:cs typeface="Arial" panose="020B0604020202020204" pitchFamily="34" charset="0"/>
            </a:rPr>
            <a:t> if an amended ICN has been issued the levied charge rates in the amended ICN (ie this is the charge rate of the per lot/unit/GFA) </a:t>
          </a:r>
          <a:r>
            <a:rPr lang="en-AU" sz="1100" baseline="0">
              <a:solidFill>
                <a:schemeClr val="dk1"/>
              </a:solidFill>
              <a:effectLst/>
              <a:latin typeface="+mn-lt"/>
              <a:ea typeface="+mn-ea"/>
              <a:cs typeface="Arial" panose="020B0604020202020204" pitchFamily="34" charset="0"/>
            </a:rPr>
            <a:t>in the yellow boxes labelled 'Initial Levied Charge Rate'. If there are multiple uses for the DA, the indexation of each charge rate is to be calculated and to be copied into the 'Indexation Calculation Sheet' tab.</a:t>
          </a:r>
          <a:endParaRPr lang="en-AU" sz="1100" baseline="0">
            <a:latin typeface="+mn-lt"/>
            <a:cs typeface="Arial" panose="020B0604020202020204" pitchFamily="34" charset="0"/>
          </a:endParaRPr>
        </a:p>
        <a:p>
          <a:endParaRPr lang="en-AU" sz="1100" baseline="0">
            <a:latin typeface="+mn-lt"/>
            <a:cs typeface="Arial" panose="020B0604020202020204" pitchFamily="34" charset="0"/>
          </a:endParaRPr>
        </a:p>
        <a:p>
          <a:r>
            <a:rPr lang="en-AU" sz="1100" b="1" baseline="0">
              <a:latin typeface="+mn-lt"/>
              <a:cs typeface="Arial" panose="020B0604020202020204" pitchFamily="34" charset="0"/>
            </a:rPr>
            <a:t>Step 4:</a:t>
          </a:r>
        </a:p>
        <a:p>
          <a:r>
            <a:rPr lang="en-AU" sz="1100" baseline="0">
              <a:latin typeface="+mn-lt"/>
              <a:cs typeface="Arial" panose="020B0604020202020204" pitchFamily="34" charset="0"/>
            </a:rPr>
            <a:t>The </a:t>
          </a:r>
          <a:r>
            <a:rPr lang="en-AU" sz="1100" baseline="0">
              <a:solidFill>
                <a:schemeClr val="dk1"/>
              </a:solidFill>
              <a:effectLst/>
              <a:latin typeface="+mn-lt"/>
              <a:ea typeface="+mn-ea"/>
              <a:cs typeface="+mn-cs"/>
            </a:rPr>
            <a:t>result from the indexed charge rate calculation </a:t>
          </a:r>
          <a:r>
            <a:rPr lang="en-AU" sz="1100" baseline="0">
              <a:latin typeface="+mn-lt"/>
              <a:cs typeface="Arial" panose="020B0604020202020204" pitchFamily="34" charset="0"/>
            </a:rPr>
            <a:t>shown in the </a:t>
          </a:r>
          <a:r>
            <a:rPr lang="en-AU" sz="1100" baseline="0">
              <a:solidFill>
                <a:schemeClr val="dk1"/>
              </a:solidFill>
              <a:effectLst/>
              <a:latin typeface="+mn-lt"/>
              <a:ea typeface="+mn-ea"/>
              <a:cs typeface="+mn-cs"/>
            </a:rPr>
            <a:t>green box labelled 'Indexed Levied Charge Rate' </a:t>
          </a:r>
          <a:r>
            <a:rPr lang="en-AU" sz="1100" baseline="0">
              <a:latin typeface="+mn-lt"/>
              <a:cs typeface="Arial" panose="020B0604020202020204" pitchFamily="34" charset="0"/>
            </a:rPr>
            <a:t>will assist with the total overall calculation of the charges for the development ie 'number of lots/units/GFA' x 'indexed charge rate' from the green box = Total indexed ICs. For auditing purposes, the calculations are to be shown on the tab 'Indexation Calculatipn sheet'.</a:t>
          </a:r>
        </a:p>
        <a:p>
          <a:endParaRPr lang="en-AU" sz="1100" b="0" i="0" u="none" strike="noStrike">
            <a:solidFill>
              <a:schemeClr val="dk1"/>
            </a:solidFill>
            <a:effectLst/>
            <a:latin typeface="+mn-lt"/>
            <a:ea typeface="+mn-ea"/>
            <a:cs typeface="Arial" panose="020B0604020202020204" pitchFamily="34" charset="0"/>
          </a:endParaRPr>
        </a:p>
        <a:p>
          <a:r>
            <a:rPr lang="en-AU" sz="1100" b="1" i="0" u="none" strike="noStrike">
              <a:solidFill>
                <a:schemeClr val="dk1"/>
              </a:solidFill>
              <a:effectLst/>
              <a:latin typeface="+mn-lt"/>
              <a:ea typeface="+mn-ea"/>
              <a:cs typeface="Arial" panose="020B0604020202020204" pitchFamily="34" charset="0"/>
            </a:rPr>
            <a:t>Note:</a:t>
          </a:r>
        </a:p>
        <a:p>
          <a:r>
            <a:rPr lang="en-AU" sz="1100" b="0" i="0" u="none" strike="noStrike">
              <a:solidFill>
                <a:schemeClr val="dk1"/>
              </a:solidFill>
              <a:effectLst/>
              <a:latin typeface="+mn-lt"/>
              <a:ea typeface="+mn-ea"/>
              <a:cs typeface="Arial" panose="020B0604020202020204" pitchFamily="34" charset="0"/>
            </a:rPr>
            <a:t>-  Indexation is only calculated up to the last quarter date of data provided by the ABS.</a:t>
          </a:r>
          <a:endParaRPr lang="en-AU" sz="1100">
            <a:latin typeface="+mn-lt"/>
            <a:cs typeface="Arial" panose="020B0604020202020204" pitchFamily="34" charset="0"/>
          </a:endParaRPr>
        </a:p>
        <a:p>
          <a:r>
            <a:rPr lang="en-AU" sz="1100">
              <a:solidFill>
                <a:schemeClr val="tx1"/>
              </a:solidFill>
              <a:effectLst/>
              <a:latin typeface="+mn-lt"/>
              <a:ea typeface="+mn-ea"/>
              <a:cs typeface="Arial" panose="020B0604020202020204" pitchFamily="34" charset="0"/>
            </a:rPr>
            <a:t>-  The initial levied </a:t>
          </a:r>
          <a:r>
            <a:rPr lang="en-AU" sz="1100" b="1" u="sng">
              <a:solidFill>
                <a:schemeClr val="tx1"/>
              </a:solidFill>
              <a:effectLst/>
              <a:latin typeface="+mn-lt"/>
              <a:ea typeface="+mn-ea"/>
              <a:cs typeface="Arial" panose="020B0604020202020204" pitchFamily="34" charset="0"/>
            </a:rPr>
            <a:t>charge rate</a:t>
          </a:r>
          <a:r>
            <a:rPr lang="en-AU" sz="1100">
              <a:solidFill>
                <a:schemeClr val="tx1"/>
              </a:solidFill>
              <a:effectLst/>
              <a:latin typeface="+mn-lt"/>
              <a:ea typeface="+mn-ea"/>
              <a:cs typeface="Arial" panose="020B0604020202020204" pitchFamily="34" charset="0"/>
            </a:rPr>
            <a:t> may be subject to indexation up to the date of payment and</a:t>
          </a:r>
        </a:p>
        <a:p>
          <a:r>
            <a:rPr lang="en-AU" sz="1100">
              <a:solidFill>
                <a:schemeClr val="tx1"/>
              </a:solidFill>
              <a:effectLst/>
              <a:latin typeface="+mn-lt"/>
              <a:ea typeface="+mn-ea"/>
              <a:cs typeface="Arial" panose="020B0604020202020204" pitchFamily="34" charset="0"/>
            </a:rPr>
            <a:t>   capped at the maximum charge rate in accordance with </a:t>
          </a:r>
          <a:r>
            <a:rPr lang="en-AU" sz="1100" i="1">
              <a:solidFill>
                <a:schemeClr val="tx1"/>
              </a:solidFill>
              <a:effectLst/>
              <a:latin typeface="+mn-lt"/>
              <a:ea typeface="+mn-ea"/>
              <a:cs typeface="Arial" panose="020B0604020202020204" pitchFamily="34" charset="0"/>
            </a:rPr>
            <a:t>s112 of Planning Act 2016 </a:t>
          </a:r>
          <a:r>
            <a:rPr lang="en-AU" sz="1100" i="0">
              <a:solidFill>
                <a:schemeClr val="tx1"/>
              </a:solidFill>
              <a:effectLst/>
              <a:latin typeface="+mn-lt"/>
              <a:ea typeface="+mn-ea"/>
              <a:cs typeface="Arial" panose="020B0604020202020204" pitchFamily="34" charset="0"/>
            </a:rPr>
            <a:t>- refer to</a:t>
          </a:r>
        </a:p>
        <a:p>
          <a:r>
            <a:rPr lang="en-AU" sz="1100" i="0">
              <a:solidFill>
                <a:schemeClr val="tx1"/>
              </a:solidFill>
              <a:effectLst/>
              <a:latin typeface="+mn-lt"/>
              <a:ea typeface="+mn-ea"/>
              <a:cs typeface="Arial" panose="020B0604020202020204" pitchFamily="34" charset="0"/>
            </a:rPr>
            <a:t>   the 'Capped Maximum</a:t>
          </a:r>
          <a:r>
            <a:rPr lang="en-AU" sz="1100" i="0" baseline="0">
              <a:solidFill>
                <a:schemeClr val="tx1"/>
              </a:solidFill>
              <a:effectLst/>
              <a:latin typeface="+mn-lt"/>
              <a:ea typeface="+mn-ea"/>
              <a:cs typeface="Arial" panose="020B0604020202020204" pitchFamily="34" charset="0"/>
            </a:rPr>
            <a:t> Charge Rates' tab in this spreadsheet for details</a:t>
          </a:r>
          <a:r>
            <a:rPr lang="en-AU" sz="1100">
              <a:solidFill>
                <a:schemeClr val="tx1"/>
              </a:solidFill>
              <a:effectLst/>
              <a:latin typeface="+mn-lt"/>
              <a:ea typeface="+mn-ea"/>
              <a:cs typeface="Arial" panose="020B0604020202020204" pitchFamily="34" charset="0"/>
            </a:rPr>
            <a:t>.</a:t>
          </a:r>
          <a:endParaRPr lang="en-AU" sz="1100" baseline="0">
            <a:solidFill>
              <a:schemeClr val="tx1"/>
            </a:solidFill>
            <a:latin typeface="+mn-lt"/>
            <a:cs typeface="Arial" panose="020B0604020202020204" pitchFamily="34" charset="0"/>
          </a:endParaRPr>
        </a:p>
      </xdr:txBody>
    </xdr:sp>
    <xdr:clientData/>
  </xdr:twoCellAnchor>
  <xdr:twoCellAnchor>
    <xdr:from>
      <xdr:col>0</xdr:col>
      <xdr:colOff>575797</xdr:colOff>
      <xdr:row>29</xdr:row>
      <xdr:rowOff>12700</xdr:rowOff>
    </xdr:from>
    <xdr:to>
      <xdr:col>10</xdr:col>
      <xdr:colOff>546101</xdr:colOff>
      <xdr:row>63</xdr:row>
      <xdr:rowOff>25400</xdr:rowOff>
    </xdr:to>
    <xdr:sp macro="" textlink="">
      <xdr:nvSpPr>
        <xdr:cNvPr id="6" name="TextBox 5">
          <a:extLst>
            <a:ext uri="{FF2B5EF4-FFF2-40B4-BE49-F238E27FC236}">
              <a16:creationId xmlns:a16="http://schemas.microsoft.com/office/drawing/2014/main" id="{76468F84-9A3C-4025-9287-E26F81C3801B}"/>
            </a:ext>
          </a:extLst>
        </xdr:cNvPr>
        <xdr:cNvSpPr txBox="1"/>
      </xdr:nvSpPr>
      <xdr:spPr>
        <a:xfrm>
          <a:off x="575797" y="5372100"/>
          <a:ext cx="6294904" cy="628015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baseline="0">
              <a:solidFill>
                <a:schemeClr val="dk1"/>
              </a:solidFill>
              <a:effectLst/>
              <a:latin typeface="+mn-lt"/>
              <a:ea typeface="+mn-ea"/>
              <a:cs typeface="Arial" panose="020B0604020202020204" pitchFamily="34" charset="0"/>
            </a:rPr>
            <a:t>Details of DATA ENTRY in the relevant </a:t>
          </a:r>
          <a:r>
            <a:rPr lang="en-AU" sz="1100" b="1" u="sng" baseline="0">
              <a:solidFill>
                <a:schemeClr val="dk1"/>
              </a:solidFill>
              <a:effectLst/>
              <a:latin typeface="+mn-lt"/>
              <a:ea typeface="+mn-ea"/>
              <a:cs typeface="Arial" panose="020B0604020202020204" pitchFamily="34" charset="0"/>
            </a:rPr>
            <a:t>yellow</a:t>
          </a:r>
          <a:r>
            <a:rPr lang="en-AU" sz="1100" b="1" baseline="0">
              <a:solidFill>
                <a:schemeClr val="dk1"/>
              </a:solidFill>
              <a:effectLst/>
              <a:latin typeface="+mn-lt"/>
              <a:ea typeface="+mn-ea"/>
              <a:cs typeface="Arial" panose="020B0604020202020204" pitchFamily="34" charset="0"/>
            </a:rPr>
            <a:t> highlighted fields of the 'Input &amp; Result' tab:</a:t>
          </a:r>
          <a:endParaRPr lang="en-AU" sz="1100">
            <a:effectLst/>
            <a:latin typeface="+mn-lt"/>
            <a:cs typeface="Arial" panose="020B0604020202020204" pitchFamily="34" charset="0"/>
          </a:endParaRPr>
        </a:p>
        <a:p>
          <a:endParaRPr lang="en-AU" sz="1100" baseline="0">
            <a:latin typeface="+mn-lt"/>
            <a:cs typeface="Arial" panose="020B0604020202020204" pitchFamily="34" charset="0"/>
          </a:endParaRPr>
        </a:p>
        <a:p>
          <a:r>
            <a:rPr lang="en-AU" sz="1100" b="1" baseline="0">
              <a:solidFill>
                <a:schemeClr val="dk1"/>
              </a:solidFill>
              <a:effectLst/>
              <a:latin typeface="+mn-lt"/>
              <a:ea typeface="+mn-ea"/>
              <a:cs typeface="+mn-cs"/>
            </a:rPr>
            <a:t>'Date Levied' field:</a:t>
          </a:r>
          <a:endParaRPr lang="en-AU">
            <a:effectLst/>
          </a:endParaRPr>
        </a:p>
        <a:p>
          <a:r>
            <a:rPr lang="en-AU" sz="1100" baseline="0">
              <a:solidFill>
                <a:schemeClr val="dk1"/>
              </a:solidFill>
              <a:effectLst/>
              <a:latin typeface="+mn-lt"/>
              <a:ea typeface="+mn-ea"/>
              <a:cs typeface="+mn-cs"/>
            </a:rPr>
            <a:t> The 'Date Levied' date is the date of the issue of the decision notice for when the original approval/Infrastructure Charges Notice (ICN) was given by Council </a:t>
          </a:r>
          <a:r>
            <a:rPr lang="en-AU" sz="1100" u="sng" baseline="0">
              <a:solidFill>
                <a:schemeClr val="dk1"/>
              </a:solidFill>
              <a:effectLst/>
              <a:latin typeface="+mn-lt"/>
              <a:ea typeface="+mn-ea"/>
              <a:cs typeface="+mn-cs"/>
            </a:rPr>
            <a:t>OR</a:t>
          </a:r>
          <a:r>
            <a:rPr lang="en-AU" sz="1100" baseline="0">
              <a:solidFill>
                <a:schemeClr val="dk1"/>
              </a:solidFill>
              <a:effectLst/>
              <a:latin typeface="+mn-lt"/>
              <a:ea typeface="+mn-ea"/>
              <a:cs typeface="+mn-cs"/>
            </a:rPr>
            <a:t> if an amended ICN was issued the date the amended ICN was issued.  </a:t>
          </a:r>
          <a:r>
            <a:rPr lang="en-AU" sz="1100" b="1" u="sng">
              <a:solidFill>
                <a:schemeClr val="dk1"/>
              </a:solidFill>
              <a:effectLst/>
              <a:latin typeface="+mn-lt"/>
              <a:ea typeface="+mn-ea"/>
              <a:cs typeface="+mn-cs"/>
            </a:rPr>
            <a:t>NOTE</a:t>
          </a:r>
          <a:r>
            <a:rPr lang="en-AU" sz="1100" b="1">
              <a:solidFill>
                <a:schemeClr val="dk1"/>
              </a:solidFill>
              <a:effectLst/>
              <a:latin typeface="+mn-lt"/>
              <a:ea typeface="+mn-ea"/>
              <a:cs typeface="+mn-cs"/>
            </a:rPr>
            <a:t>:</a:t>
          </a:r>
          <a:r>
            <a:rPr lang="en-AU" sz="1100">
              <a:solidFill>
                <a:schemeClr val="dk1"/>
              </a:solidFill>
              <a:effectLst/>
              <a:latin typeface="+mn-lt"/>
              <a:ea typeface="+mn-ea"/>
              <a:cs typeface="+mn-cs"/>
            </a:rPr>
            <a:t> The </a:t>
          </a:r>
          <a:r>
            <a:rPr lang="en-AU" sz="1100" b="1" u="sng">
              <a:solidFill>
                <a:schemeClr val="dk1"/>
              </a:solidFill>
              <a:effectLst/>
              <a:latin typeface="+mn-lt"/>
              <a:ea typeface="+mn-ea"/>
              <a:cs typeface="+mn-cs"/>
            </a:rPr>
            <a:t>levied charge rate</a:t>
          </a:r>
          <a:r>
            <a:rPr lang="en-AU" sz="1100">
              <a:solidFill>
                <a:schemeClr val="dk1"/>
              </a:solidFill>
              <a:effectLst/>
              <a:latin typeface="+mn-lt"/>
              <a:ea typeface="+mn-ea"/>
              <a:cs typeface="+mn-cs"/>
            </a:rPr>
            <a:t> may be subject to indexation up to the date of payment and </a:t>
          </a:r>
          <a:r>
            <a:rPr lang="en-AU" sz="1100" b="1" u="sng">
              <a:solidFill>
                <a:schemeClr val="dk1"/>
              </a:solidFill>
              <a:effectLst/>
              <a:latin typeface="+mn-lt"/>
              <a:ea typeface="+mn-ea"/>
              <a:cs typeface="+mn-cs"/>
            </a:rPr>
            <a:t>capped at the maximum charge rate</a:t>
          </a:r>
          <a:r>
            <a:rPr lang="en-AU" sz="1100">
              <a:solidFill>
                <a:schemeClr val="dk1"/>
              </a:solidFill>
              <a:effectLst/>
              <a:latin typeface="+mn-lt"/>
              <a:ea typeface="+mn-ea"/>
              <a:cs typeface="+mn-cs"/>
            </a:rPr>
            <a:t> in accordance with </a:t>
          </a:r>
          <a:r>
            <a:rPr lang="en-AU" sz="1100" i="1">
              <a:solidFill>
                <a:schemeClr val="dk1"/>
              </a:solidFill>
              <a:effectLst/>
              <a:latin typeface="+mn-lt"/>
              <a:ea typeface="+mn-ea"/>
              <a:cs typeface="+mn-cs"/>
            </a:rPr>
            <a:t>s112 of Planning Act 2016</a:t>
          </a:r>
          <a:r>
            <a:rPr lang="en-AU" sz="1100">
              <a:solidFill>
                <a:schemeClr val="dk1"/>
              </a:solidFill>
              <a:effectLst/>
              <a:latin typeface="+mn-lt"/>
              <a:ea typeface="+mn-ea"/>
              <a:cs typeface="+mn-cs"/>
            </a:rPr>
            <a:t>.</a:t>
          </a:r>
        </a:p>
        <a:p>
          <a:endParaRPr lang="en-AU">
            <a:effectLst/>
          </a:endParaRPr>
        </a:p>
        <a:p>
          <a:r>
            <a:rPr lang="en-AU" sz="1100" b="1" baseline="0">
              <a:solidFill>
                <a:schemeClr val="dk1"/>
              </a:solidFill>
              <a:effectLst/>
              <a:latin typeface="+mn-lt"/>
              <a:ea typeface="+mn-ea"/>
              <a:cs typeface="+mn-cs"/>
            </a:rPr>
            <a:t>'Date Payable' field:</a:t>
          </a:r>
          <a:endParaRPr lang="en-AU">
            <a:effectLst/>
          </a:endParaRPr>
        </a:p>
        <a:p>
          <a:r>
            <a:rPr lang="en-AU" sz="1100" baseline="0">
              <a:solidFill>
                <a:schemeClr val="dk1"/>
              </a:solidFill>
              <a:effectLst/>
              <a:latin typeface="+mn-lt"/>
              <a:ea typeface="+mn-ea"/>
              <a:cs typeface="+mn-cs"/>
            </a:rPr>
            <a:t>The 'Date Payable' date is the date end of the last financial quarter for the PPI release based on at the time of payment eg</a:t>
          </a:r>
          <a:endParaRPr lang="en-AU">
            <a:effectLst/>
          </a:endParaRPr>
        </a:p>
        <a:p>
          <a:r>
            <a:rPr lang="en-AU" sz="1100" baseline="0">
              <a:solidFill>
                <a:schemeClr val="dk1"/>
              </a:solidFill>
              <a:effectLst/>
              <a:latin typeface="+mn-lt"/>
              <a:ea typeface="+mn-ea"/>
              <a:cs typeface="+mn-cs"/>
            </a:rPr>
            <a:t>-  for payment to be received on 20/4/2020 - the date to be used in this field is 31/12/2019 as the PPI figure for March 2020 quarter was not due to be released until 1/5/2020;</a:t>
          </a:r>
          <a:endParaRPr lang="en-AU">
            <a:effectLst/>
          </a:endParaRPr>
        </a:p>
        <a:p>
          <a:r>
            <a:rPr lang="en-AU" sz="1100" baseline="0">
              <a:solidFill>
                <a:schemeClr val="dk1"/>
              </a:solidFill>
              <a:effectLst/>
              <a:latin typeface="+mn-lt"/>
              <a:ea typeface="+mn-ea"/>
              <a:cs typeface="+mn-cs"/>
            </a:rPr>
            <a:t>-  for payment to be received on 2/5/2020 - the date to be used in this field is 31/03/2020 as the PPI for March 2020 quarter was released on 1/5/2020.</a:t>
          </a:r>
          <a:endParaRPr lang="en-AU">
            <a:effectLst/>
          </a:endParaRPr>
        </a:p>
        <a:p>
          <a:r>
            <a:rPr lang="en-AU" sz="1100" baseline="0">
              <a:solidFill>
                <a:schemeClr val="dk1"/>
              </a:solidFill>
              <a:effectLst/>
              <a:latin typeface="+mn-lt"/>
              <a:ea typeface="+mn-ea"/>
              <a:cs typeface="+mn-cs"/>
            </a:rPr>
            <a:t>-  for payment to be received on 16/1/2023 - the date to be used in this field is 30/09/2022 as the PPI for December 2022 quarter was due to be released on 27/1/2023.</a:t>
          </a:r>
          <a:endParaRPr lang="en-AU">
            <a:effectLst/>
          </a:endParaRPr>
        </a:p>
        <a:p>
          <a:r>
            <a:rPr lang="en-AU" sz="1100" baseline="0">
              <a:solidFill>
                <a:schemeClr val="dk1"/>
              </a:solidFill>
              <a:effectLst/>
              <a:latin typeface="+mn-lt"/>
              <a:ea typeface="+mn-ea"/>
              <a:cs typeface="+mn-cs"/>
            </a:rPr>
            <a:t>-  for payment received on 30/1/2023 - the date to be used in this field is 31/12/2022 as the PPI for December 2022 quarter was released on 27/1/2023.</a:t>
          </a:r>
          <a:endParaRPr lang="en-AU">
            <a:effectLst/>
          </a:endParaRPr>
        </a:p>
        <a:p>
          <a:endParaRPr lang="en-AU">
            <a:effectLst/>
          </a:endParaRPr>
        </a:p>
        <a:p>
          <a:r>
            <a:rPr lang="en-AU" sz="1100" b="1" baseline="0">
              <a:solidFill>
                <a:schemeClr val="dk1"/>
              </a:solidFill>
              <a:effectLst/>
              <a:latin typeface="+mn-lt"/>
              <a:ea typeface="+mn-ea"/>
              <a:cs typeface="+mn-cs"/>
            </a:rPr>
            <a:t>'Initial Levied Charge Rate' field:</a:t>
          </a:r>
          <a:endParaRPr lang="en-AU">
            <a:effectLst/>
          </a:endParaRPr>
        </a:p>
        <a:p>
          <a:r>
            <a:rPr lang="en-AU" sz="1100" baseline="0">
              <a:solidFill>
                <a:schemeClr val="dk1"/>
              </a:solidFill>
              <a:effectLst/>
              <a:latin typeface="+mn-lt"/>
              <a:ea typeface="+mn-ea"/>
              <a:cs typeface="+mn-cs"/>
            </a:rPr>
            <a:t>The value to be used in this field is the per lot/unit/GFA initial </a:t>
          </a:r>
          <a:r>
            <a:rPr lang="en-AU" sz="1100" b="1" u="sng" baseline="0">
              <a:solidFill>
                <a:schemeClr val="dk1"/>
              </a:solidFill>
              <a:effectLst/>
              <a:latin typeface="+mn-lt"/>
              <a:ea typeface="+mn-ea"/>
              <a:cs typeface="+mn-cs"/>
            </a:rPr>
            <a:t>levied charge rate</a:t>
          </a:r>
          <a:r>
            <a:rPr lang="en-AU" sz="1100" baseline="0">
              <a:solidFill>
                <a:schemeClr val="dk1"/>
              </a:solidFill>
              <a:effectLst/>
              <a:latin typeface="+mn-lt"/>
              <a:ea typeface="+mn-ea"/>
              <a:cs typeface="+mn-cs"/>
            </a:rPr>
            <a:t> shown on the original ICN issued with the original Decision Notice eg</a:t>
          </a:r>
          <a:endParaRPr lang="en-AU">
            <a:effectLst/>
          </a:endParaRPr>
        </a:p>
        <a:p>
          <a:r>
            <a:rPr lang="en-AU" sz="1100" baseline="0">
              <a:solidFill>
                <a:schemeClr val="dk1"/>
              </a:solidFill>
              <a:effectLst/>
              <a:latin typeface="+mn-lt"/>
              <a:ea typeface="+mn-ea"/>
              <a:cs typeface="+mn-cs"/>
            </a:rPr>
            <a:t>- for RAL: the per lot initial </a:t>
          </a:r>
          <a:r>
            <a:rPr lang="en-AU" sz="1100" b="1" u="sng" baseline="0">
              <a:solidFill>
                <a:schemeClr val="dk1"/>
              </a:solidFill>
              <a:effectLst/>
              <a:latin typeface="+mn-lt"/>
              <a:ea typeface="+mn-ea"/>
              <a:cs typeface="+mn-cs"/>
            </a:rPr>
            <a:t>levied charge rate</a:t>
          </a:r>
          <a:r>
            <a:rPr lang="en-AU" sz="1100" baseline="0">
              <a:solidFill>
                <a:schemeClr val="dk1"/>
              </a:solidFill>
              <a:effectLst/>
              <a:latin typeface="+mn-lt"/>
              <a:ea typeface="+mn-ea"/>
              <a:cs typeface="+mn-cs"/>
            </a:rPr>
            <a:t> of $18,648.00 (for a 3+ bedroom dwelling) (60/40</a:t>
          </a:r>
          <a:endParaRPr lang="en-AU">
            <a:effectLst/>
          </a:endParaRPr>
        </a:p>
        <a:p>
          <a:r>
            <a:rPr lang="en-AU" sz="1100" baseline="0">
              <a:solidFill>
                <a:schemeClr val="dk1"/>
              </a:solidFill>
              <a:effectLst/>
              <a:latin typeface="+mn-lt"/>
              <a:ea typeface="+mn-ea"/>
              <a:cs typeface="+mn-cs"/>
            </a:rPr>
            <a:t>  split); OR</a:t>
          </a:r>
          <a:endParaRPr lang="en-AU">
            <a:effectLst/>
          </a:endParaRPr>
        </a:p>
        <a:p>
          <a:r>
            <a:rPr lang="en-AU" sz="1100" baseline="0">
              <a:solidFill>
                <a:schemeClr val="dk1"/>
              </a:solidFill>
              <a:effectLst/>
              <a:latin typeface="+mn-lt"/>
              <a:ea typeface="+mn-ea"/>
              <a:cs typeface="+mn-cs"/>
            </a:rPr>
            <a:t>- for MCU (Commerial (office)): the per GFA initial </a:t>
          </a:r>
          <a:r>
            <a:rPr lang="en-AU" sz="1100" b="1" u="sng" baseline="0">
              <a:solidFill>
                <a:schemeClr val="dk1"/>
              </a:solidFill>
              <a:effectLst/>
              <a:latin typeface="+mn-lt"/>
              <a:ea typeface="+mn-ea"/>
              <a:cs typeface="+mn-cs"/>
            </a:rPr>
            <a:t>levied charge rate</a:t>
          </a:r>
          <a:r>
            <a:rPr lang="en-AU" sz="1100" baseline="0">
              <a:solidFill>
                <a:schemeClr val="dk1"/>
              </a:solidFill>
              <a:effectLst/>
              <a:latin typeface="+mn-lt"/>
              <a:ea typeface="+mn-ea"/>
              <a:cs typeface="+mn-cs"/>
            </a:rPr>
            <a:t> of $93.24 (60/40 split);</a:t>
          </a:r>
          <a:endParaRPr lang="en-AU">
            <a:effectLst/>
          </a:endParaRPr>
        </a:p>
        <a:p>
          <a:r>
            <a:rPr lang="en-AU" sz="1100" baseline="0">
              <a:solidFill>
                <a:schemeClr val="dk1"/>
              </a:solidFill>
              <a:effectLst/>
              <a:latin typeface="+mn-lt"/>
              <a:ea typeface="+mn-ea"/>
              <a:cs typeface="+mn-cs"/>
            </a:rPr>
            <a:t>  OR</a:t>
          </a:r>
        </a:p>
        <a:p>
          <a:r>
            <a:rPr lang="en-AU" sz="1100" baseline="0">
              <a:solidFill>
                <a:schemeClr val="dk1"/>
              </a:solidFill>
              <a:effectLst/>
              <a:latin typeface="+mn-lt"/>
              <a:ea typeface="+mn-ea"/>
              <a:cs typeface="+mn-cs"/>
            </a:rPr>
            <a:t>for MCU (Commerial (office) - stormwater impervious): the per GFA initial </a:t>
          </a:r>
          <a:r>
            <a:rPr lang="en-AU" sz="1100" b="1" u="sng" baseline="0">
              <a:solidFill>
                <a:schemeClr val="dk1"/>
              </a:solidFill>
              <a:effectLst/>
              <a:latin typeface="+mn-lt"/>
              <a:ea typeface="+mn-ea"/>
              <a:cs typeface="+mn-cs"/>
            </a:rPr>
            <a:t>levied charge rate</a:t>
          </a:r>
          <a:r>
            <a:rPr lang="en-AU" sz="1100" baseline="0">
              <a:solidFill>
                <a:schemeClr val="dk1"/>
              </a:solidFill>
              <a:effectLst/>
              <a:latin typeface="+mn-lt"/>
              <a:ea typeface="+mn-ea"/>
              <a:cs typeface="+mn-cs"/>
            </a:rPr>
            <a:t> of $6.66 (60/40 split);</a:t>
          </a:r>
          <a:endParaRPr lang="en-AU">
            <a:effectLst/>
          </a:endParaRPr>
        </a:p>
        <a:p>
          <a:r>
            <a:rPr lang="en-AU" sz="1100" baseline="0">
              <a:solidFill>
                <a:schemeClr val="dk1"/>
              </a:solidFill>
              <a:effectLst/>
              <a:latin typeface="+mn-lt"/>
              <a:ea typeface="+mn-ea"/>
              <a:cs typeface="+mn-cs"/>
            </a:rPr>
            <a:t>OR</a:t>
          </a:r>
          <a:endParaRPr lang="en-AU">
            <a:effectLst/>
          </a:endParaRPr>
        </a:p>
        <a:p>
          <a:r>
            <a:rPr lang="en-AU" sz="1100" baseline="0">
              <a:solidFill>
                <a:schemeClr val="dk1"/>
              </a:solidFill>
              <a:effectLst/>
              <a:latin typeface="+mn-lt"/>
              <a:ea typeface="+mn-ea"/>
              <a:cs typeface="+mn-cs"/>
            </a:rPr>
            <a:t>- for MCU (Multiple Dwelling): the per dwelling initial </a:t>
          </a:r>
          <a:r>
            <a:rPr lang="en-AU" sz="1100" b="1" u="sng" baseline="0">
              <a:solidFill>
                <a:schemeClr val="dk1"/>
              </a:solidFill>
              <a:effectLst/>
              <a:latin typeface="+mn-lt"/>
              <a:ea typeface="+mn-ea"/>
              <a:cs typeface="+mn-cs"/>
            </a:rPr>
            <a:t>levied charge rate</a:t>
          </a:r>
          <a:r>
            <a:rPr lang="en-AU" sz="1100" baseline="0">
              <a:solidFill>
                <a:schemeClr val="dk1"/>
              </a:solidFill>
              <a:effectLst/>
              <a:latin typeface="+mn-lt"/>
              <a:ea typeface="+mn-ea"/>
              <a:cs typeface="+mn-cs"/>
            </a:rPr>
            <a:t> of $18,648.00 (for a 3+</a:t>
          </a:r>
          <a:endParaRPr lang="en-AU">
            <a:effectLst/>
          </a:endParaRPr>
        </a:p>
        <a:p>
          <a:r>
            <a:rPr lang="en-AU" sz="1100" baseline="0">
              <a:solidFill>
                <a:schemeClr val="dk1"/>
              </a:solidFill>
              <a:effectLst/>
              <a:latin typeface="+mn-lt"/>
              <a:ea typeface="+mn-ea"/>
              <a:cs typeface="+mn-cs"/>
            </a:rPr>
            <a:t>  bedroom dwelling) (60/40 split).</a:t>
          </a:r>
        </a:p>
        <a:p>
          <a:endParaRPr lang="en-AU">
            <a:effectLst/>
          </a:endParaRPr>
        </a:p>
        <a:p>
          <a:r>
            <a:rPr lang="en-AU" sz="1100" b="1" u="sng" baseline="0">
              <a:latin typeface="+mn-lt"/>
              <a:cs typeface="Arial" panose="020B0604020202020204" pitchFamily="34" charset="0"/>
            </a:rPr>
            <a:t>OR</a:t>
          </a:r>
        </a:p>
        <a:p>
          <a:r>
            <a:rPr lang="en-AU" sz="1100" baseline="0">
              <a:latin typeface="+mn-lt"/>
              <a:cs typeface="Arial" panose="020B0604020202020204" pitchFamily="34" charset="0"/>
            </a:rPr>
            <a:t>If an amended ICN has been issued for the development, then the charge rates from the amended ICN is to be used.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311151</xdr:colOff>
      <xdr:row>24</xdr:row>
      <xdr:rowOff>44450</xdr:rowOff>
    </xdr:from>
    <xdr:to>
      <xdr:col>10</xdr:col>
      <xdr:colOff>161926</xdr:colOff>
      <xdr:row>52</xdr:row>
      <xdr:rowOff>101600</xdr:rowOff>
    </xdr:to>
    <xdr:sp macro="" textlink="">
      <xdr:nvSpPr>
        <xdr:cNvPr id="3" name="TextBox 2">
          <a:extLst>
            <a:ext uri="{FF2B5EF4-FFF2-40B4-BE49-F238E27FC236}">
              <a16:creationId xmlns:a16="http://schemas.microsoft.com/office/drawing/2014/main" id="{DCD99DDA-4011-4D1F-8FE1-C111ADD058AD}"/>
            </a:ext>
          </a:extLst>
        </xdr:cNvPr>
        <xdr:cNvSpPr txBox="1"/>
      </xdr:nvSpPr>
      <xdr:spPr>
        <a:xfrm>
          <a:off x="311151" y="4457700"/>
          <a:ext cx="9610725" cy="5213350"/>
        </a:xfrm>
        <a:prstGeom prst="rect">
          <a:avLst/>
        </a:prstGeom>
        <a:solidFill>
          <a:schemeClr val="bg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b="1" baseline="0">
              <a:solidFill>
                <a:schemeClr val="dk1"/>
              </a:solidFill>
              <a:effectLst/>
              <a:latin typeface="Arial" panose="020B0604020202020204" pitchFamily="34" charset="0"/>
              <a:ea typeface="+mn-ea"/>
              <a:cs typeface="Arial" panose="020B0604020202020204" pitchFamily="34" charset="0"/>
            </a:rPr>
            <a:t>Details of DATA ENTRY in the relevant </a:t>
          </a:r>
          <a:r>
            <a:rPr lang="en-AU" sz="1400" b="1" u="sng" baseline="0">
              <a:solidFill>
                <a:schemeClr val="dk1"/>
              </a:solidFill>
              <a:effectLst/>
              <a:latin typeface="Arial" panose="020B0604020202020204" pitchFamily="34" charset="0"/>
              <a:ea typeface="+mn-ea"/>
              <a:cs typeface="Arial" panose="020B0604020202020204" pitchFamily="34" charset="0"/>
            </a:rPr>
            <a:t>yellow</a:t>
          </a:r>
          <a:r>
            <a:rPr lang="en-AU" sz="1400" b="1" baseline="0">
              <a:solidFill>
                <a:schemeClr val="dk1"/>
              </a:solidFill>
              <a:effectLst/>
              <a:latin typeface="Arial" panose="020B0604020202020204" pitchFamily="34" charset="0"/>
              <a:ea typeface="+mn-ea"/>
              <a:cs typeface="Arial" panose="020B0604020202020204" pitchFamily="34" charset="0"/>
            </a:rPr>
            <a:t> highlighted fields above:</a:t>
          </a:r>
          <a:endParaRPr lang="en-AU" sz="1400">
            <a:effectLst/>
            <a:latin typeface="Arial" panose="020B0604020202020204" pitchFamily="34" charset="0"/>
            <a:cs typeface="Arial" panose="020B0604020202020204" pitchFamily="34" charset="0"/>
          </a:endParaRPr>
        </a:p>
        <a:p>
          <a:endParaRPr lang="en-AU" sz="1100" baseline="0">
            <a:latin typeface="Arial" panose="020B0604020202020204" pitchFamily="34" charset="0"/>
            <a:cs typeface="Arial" panose="020B0604020202020204" pitchFamily="34" charset="0"/>
          </a:endParaRPr>
        </a:p>
        <a:p>
          <a:r>
            <a:rPr lang="en-AU" sz="1100" b="1" baseline="0">
              <a:solidFill>
                <a:schemeClr val="dk1"/>
              </a:solidFill>
              <a:effectLst/>
              <a:latin typeface="+mn-lt"/>
              <a:ea typeface="+mn-ea"/>
              <a:cs typeface="+mn-cs"/>
            </a:rPr>
            <a:t>'Date Levied' field:</a:t>
          </a:r>
          <a:endParaRPr lang="en-AU">
            <a:effectLst/>
          </a:endParaRPr>
        </a:p>
        <a:p>
          <a:r>
            <a:rPr lang="en-AU" sz="1100" baseline="0">
              <a:solidFill>
                <a:schemeClr val="dk1"/>
              </a:solidFill>
              <a:effectLst/>
              <a:latin typeface="+mn-lt"/>
              <a:ea typeface="+mn-ea"/>
              <a:cs typeface="+mn-cs"/>
            </a:rPr>
            <a:t> The 'Date Levied' date is the date of the issue of the decision notice for when the original approval/Infrastructure Charges Notice (ICN) was given by Council </a:t>
          </a:r>
          <a:r>
            <a:rPr lang="en-AU" sz="1100" u="sng" baseline="0">
              <a:solidFill>
                <a:schemeClr val="dk1"/>
              </a:solidFill>
              <a:effectLst/>
              <a:latin typeface="+mn-lt"/>
              <a:ea typeface="+mn-ea"/>
              <a:cs typeface="+mn-cs"/>
            </a:rPr>
            <a:t>OR</a:t>
          </a:r>
          <a:r>
            <a:rPr lang="en-AU" sz="1100" baseline="0">
              <a:solidFill>
                <a:schemeClr val="dk1"/>
              </a:solidFill>
              <a:effectLst/>
              <a:latin typeface="+mn-lt"/>
              <a:ea typeface="+mn-ea"/>
              <a:cs typeface="+mn-cs"/>
            </a:rPr>
            <a:t> if an amended ICN was issued the date the amended ICN was issued.  </a:t>
          </a:r>
          <a:r>
            <a:rPr lang="en-AU" sz="1100" b="1" u="sng">
              <a:solidFill>
                <a:schemeClr val="dk1"/>
              </a:solidFill>
              <a:effectLst/>
              <a:latin typeface="+mn-lt"/>
              <a:ea typeface="+mn-ea"/>
              <a:cs typeface="+mn-cs"/>
            </a:rPr>
            <a:t>NOTE</a:t>
          </a:r>
          <a:r>
            <a:rPr lang="en-AU" sz="1100" b="1">
              <a:solidFill>
                <a:schemeClr val="dk1"/>
              </a:solidFill>
              <a:effectLst/>
              <a:latin typeface="+mn-lt"/>
              <a:ea typeface="+mn-ea"/>
              <a:cs typeface="+mn-cs"/>
            </a:rPr>
            <a:t>:</a:t>
          </a:r>
          <a:r>
            <a:rPr lang="en-AU" sz="1100">
              <a:solidFill>
                <a:schemeClr val="dk1"/>
              </a:solidFill>
              <a:effectLst/>
              <a:latin typeface="+mn-lt"/>
              <a:ea typeface="+mn-ea"/>
              <a:cs typeface="+mn-cs"/>
            </a:rPr>
            <a:t> The </a:t>
          </a:r>
          <a:r>
            <a:rPr lang="en-AU" sz="1100" b="1" u="sng">
              <a:solidFill>
                <a:schemeClr val="dk1"/>
              </a:solidFill>
              <a:effectLst/>
              <a:latin typeface="+mn-lt"/>
              <a:ea typeface="+mn-ea"/>
              <a:cs typeface="+mn-cs"/>
            </a:rPr>
            <a:t>levied charge rate</a:t>
          </a:r>
          <a:r>
            <a:rPr lang="en-AU" sz="1100">
              <a:solidFill>
                <a:schemeClr val="dk1"/>
              </a:solidFill>
              <a:effectLst/>
              <a:latin typeface="+mn-lt"/>
              <a:ea typeface="+mn-ea"/>
              <a:cs typeface="+mn-cs"/>
            </a:rPr>
            <a:t> may be subject to indexation up to the date of payment and </a:t>
          </a:r>
          <a:r>
            <a:rPr lang="en-AU" sz="1100" b="1" u="sng">
              <a:solidFill>
                <a:schemeClr val="dk1"/>
              </a:solidFill>
              <a:effectLst/>
              <a:latin typeface="+mn-lt"/>
              <a:ea typeface="+mn-ea"/>
              <a:cs typeface="+mn-cs"/>
            </a:rPr>
            <a:t>capped at the maximum charge rate</a:t>
          </a:r>
          <a:r>
            <a:rPr lang="en-AU" sz="1100">
              <a:solidFill>
                <a:schemeClr val="dk1"/>
              </a:solidFill>
              <a:effectLst/>
              <a:latin typeface="+mn-lt"/>
              <a:ea typeface="+mn-ea"/>
              <a:cs typeface="+mn-cs"/>
            </a:rPr>
            <a:t> in accordance with </a:t>
          </a:r>
          <a:r>
            <a:rPr lang="en-AU" sz="1100" i="1">
              <a:solidFill>
                <a:schemeClr val="dk1"/>
              </a:solidFill>
              <a:effectLst/>
              <a:latin typeface="+mn-lt"/>
              <a:ea typeface="+mn-ea"/>
              <a:cs typeface="+mn-cs"/>
            </a:rPr>
            <a:t>s112 of Planning Act 2016</a:t>
          </a:r>
          <a:r>
            <a:rPr lang="en-AU" sz="1100">
              <a:solidFill>
                <a:schemeClr val="dk1"/>
              </a:solidFill>
              <a:effectLst/>
              <a:latin typeface="+mn-lt"/>
              <a:ea typeface="+mn-ea"/>
              <a:cs typeface="+mn-cs"/>
            </a:rPr>
            <a:t>.</a:t>
          </a:r>
          <a:endParaRPr lang="en-AU">
            <a:effectLst/>
          </a:endParaRPr>
        </a:p>
        <a:p>
          <a:endParaRPr lang="en-AU" sz="1100" b="1" baseline="0">
            <a:solidFill>
              <a:schemeClr val="dk1"/>
            </a:solidFill>
            <a:effectLst/>
            <a:latin typeface="+mn-lt"/>
            <a:ea typeface="+mn-ea"/>
            <a:cs typeface="+mn-cs"/>
          </a:endParaRPr>
        </a:p>
        <a:p>
          <a:r>
            <a:rPr lang="en-AU" sz="1100" b="1" baseline="0">
              <a:solidFill>
                <a:schemeClr val="dk1"/>
              </a:solidFill>
              <a:effectLst/>
              <a:latin typeface="+mn-lt"/>
              <a:ea typeface="+mn-ea"/>
              <a:cs typeface="+mn-cs"/>
            </a:rPr>
            <a:t>'Date Payable' field:</a:t>
          </a:r>
          <a:endParaRPr lang="en-AU">
            <a:effectLst/>
          </a:endParaRPr>
        </a:p>
        <a:p>
          <a:r>
            <a:rPr lang="en-AU" sz="1100" baseline="0">
              <a:solidFill>
                <a:schemeClr val="dk1"/>
              </a:solidFill>
              <a:effectLst/>
              <a:latin typeface="+mn-lt"/>
              <a:ea typeface="+mn-ea"/>
              <a:cs typeface="+mn-cs"/>
            </a:rPr>
            <a:t>The 'Date Payable' date is the date end of the last financial quarter for the PPI release based on at the time of payment eg</a:t>
          </a:r>
          <a:endParaRPr lang="en-AU">
            <a:effectLst/>
          </a:endParaRPr>
        </a:p>
        <a:p>
          <a:r>
            <a:rPr lang="en-AU" sz="1100" baseline="0">
              <a:solidFill>
                <a:schemeClr val="dk1"/>
              </a:solidFill>
              <a:effectLst/>
              <a:latin typeface="+mn-lt"/>
              <a:ea typeface="+mn-ea"/>
              <a:cs typeface="+mn-cs"/>
            </a:rPr>
            <a:t>-  for payment to be received on 20/4/2020 - the date to be used in this field is 31/12/2019 as the PPI figure for March 2020 quarter was not due to be released until 1/5/2020;</a:t>
          </a:r>
          <a:endParaRPr lang="en-AU">
            <a:effectLst/>
          </a:endParaRPr>
        </a:p>
        <a:p>
          <a:r>
            <a:rPr lang="en-AU" sz="1100" baseline="0">
              <a:solidFill>
                <a:schemeClr val="dk1"/>
              </a:solidFill>
              <a:effectLst/>
              <a:latin typeface="+mn-lt"/>
              <a:ea typeface="+mn-ea"/>
              <a:cs typeface="+mn-cs"/>
            </a:rPr>
            <a:t>-  for payment to be received on 2/5/2020 - the date to be used in this field is 31/03/2020 as the PPI for March 2020 quarter was released on 1/5/2020.</a:t>
          </a:r>
          <a:endParaRPr lang="en-AU">
            <a:effectLst/>
          </a:endParaRPr>
        </a:p>
        <a:p>
          <a:r>
            <a:rPr lang="en-AU" sz="1100" baseline="0">
              <a:solidFill>
                <a:schemeClr val="dk1"/>
              </a:solidFill>
              <a:effectLst/>
              <a:latin typeface="+mn-lt"/>
              <a:ea typeface="+mn-ea"/>
              <a:cs typeface="+mn-cs"/>
            </a:rPr>
            <a:t>-  for payment to be received on 16/1/2023 - the date to be used in this field is 30/09/2022 as the PPI for December 2022 quarter was due to be released on 27/1/2023.</a:t>
          </a:r>
          <a:endParaRPr lang="en-AU">
            <a:effectLst/>
          </a:endParaRPr>
        </a:p>
        <a:p>
          <a:r>
            <a:rPr lang="en-AU" sz="1100" baseline="0">
              <a:solidFill>
                <a:schemeClr val="dk1"/>
              </a:solidFill>
              <a:effectLst/>
              <a:latin typeface="+mn-lt"/>
              <a:ea typeface="+mn-ea"/>
              <a:cs typeface="+mn-cs"/>
            </a:rPr>
            <a:t>-  for payment received on 30/1/2023 - the date to be used in this field is 31/12/2022 as the PPI for December 2022 quarter was released on 27/1/2023.</a:t>
          </a:r>
          <a:endParaRPr lang="en-AU">
            <a:effectLst/>
          </a:endParaRPr>
        </a:p>
        <a:p>
          <a:endParaRPr lang="en-AU" sz="1100" b="1" baseline="0">
            <a:solidFill>
              <a:schemeClr val="dk1"/>
            </a:solidFill>
            <a:effectLst/>
            <a:latin typeface="+mn-lt"/>
            <a:ea typeface="+mn-ea"/>
            <a:cs typeface="+mn-cs"/>
          </a:endParaRPr>
        </a:p>
        <a:p>
          <a:r>
            <a:rPr lang="en-AU" sz="1100" b="1" baseline="0">
              <a:solidFill>
                <a:schemeClr val="dk1"/>
              </a:solidFill>
              <a:effectLst/>
              <a:latin typeface="+mn-lt"/>
              <a:ea typeface="+mn-ea"/>
              <a:cs typeface="+mn-cs"/>
            </a:rPr>
            <a:t>'Initial Levied Charge Rate' field:</a:t>
          </a:r>
          <a:endParaRPr lang="en-AU">
            <a:effectLst/>
          </a:endParaRPr>
        </a:p>
        <a:p>
          <a:r>
            <a:rPr lang="en-AU" sz="1100" baseline="0">
              <a:solidFill>
                <a:schemeClr val="dk1"/>
              </a:solidFill>
              <a:effectLst/>
              <a:latin typeface="+mn-lt"/>
              <a:ea typeface="+mn-ea"/>
              <a:cs typeface="+mn-cs"/>
            </a:rPr>
            <a:t>The value to be used in this field is the per lot/unit/GFA initial </a:t>
          </a:r>
          <a:r>
            <a:rPr lang="en-AU" sz="1100" b="1" u="sng" baseline="0">
              <a:solidFill>
                <a:schemeClr val="dk1"/>
              </a:solidFill>
              <a:effectLst/>
              <a:latin typeface="+mn-lt"/>
              <a:ea typeface="+mn-ea"/>
              <a:cs typeface="+mn-cs"/>
            </a:rPr>
            <a:t>levied charge rate</a:t>
          </a:r>
          <a:r>
            <a:rPr lang="en-AU" sz="1100" baseline="0">
              <a:solidFill>
                <a:schemeClr val="dk1"/>
              </a:solidFill>
              <a:effectLst/>
              <a:latin typeface="+mn-lt"/>
              <a:ea typeface="+mn-ea"/>
              <a:cs typeface="+mn-cs"/>
            </a:rPr>
            <a:t> shown on the original ICN issued with the original Decision Notice eg</a:t>
          </a:r>
          <a:endParaRPr lang="en-AU">
            <a:effectLst/>
          </a:endParaRPr>
        </a:p>
        <a:p>
          <a:r>
            <a:rPr lang="en-AU" sz="1100" baseline="0">
              <a:solidFill>
                <a:schemeClr val="dk1"/>
              </a:solidFill>
              <a:effectLst/>
              <a:latin typeface="+mn-lt"/>
              <a:ea typeface="+mn-ea"/>
              <a:cs typeface="+mn-cs"/>
            </a:rPr>
            <a:t>- for RAL: the per lot initial </a:t>
          </a:r>
          <a:r>
            <a:rPr lang="en-AU" sz="1100" b="1" u="sng" baseline="0">
              <a:solidFill>
                <a:schemeClr val="dk1"/>
              </a:solidFill>
              <a:effectLst/>
              <a:latin typeface="+mn-lt"/>
              <a:ea typeface="+mn-ea"/>
              <a:cs typeface="+mn-cs"/>
            </a:rPr>
            <a:t>levied charge rate</a:t>
          </a:r>
          <a:r>
            <a:rPr lang="en-AU" sz="1100" baseline="0">
              <a:solidFill>
                <a:schemeClr val="dk1"/>
              </a:solidFill>
              <a:effectLst/>
              <a:latin typeface="+mn-lt"/>
              <a:ea typeface="+mn-ea"/>
              <a:cs typeface="+mn-cs"/>
            </a:rPr>
            <a:t> of $18,648.00 (for a 3+ bedroom dwelling) (60/40</a:t>
          </a:r>
          <a:endParaRPr lang="en-AU">
            <a:effectLst/>
          </a:endParaRPr>
        </a:p>
        <a:p>
          <a:r>
            <a:rPr lang="en-AU" sz="1100" baseline="0">
              <a:solidFill>
                <a:schemeClr val="dk1"/>
              </a:solidFill>
              <a:effectLst/>
              <a:latin typeface="+mn-lt"/>
              <a:ea typeface="+mn-ea"/>
              <a:cs typeface="+mn-cs"/>
            </a:rPr>
            <a:t>  split); OR</a:t>
          </a:r>
          <a:endParaRPr lang="en-AU">
            <a:effectLst/>
          </a:endParaRPr>
        </a:p>
        <a:p>
          <a:r>
            <a:rPr lang="en-AU" sz="1100" baseline="0">
              <a:solidFill>
                <a:schemeClr val="dk1"/>
              </a:solidFill>
              <a:effectLst/>
              <a:latin typeface="+mn-lt"/>
              <a:ea typeface="+mn-ea"/>
              <a:cs typeface="+mn-cs"/>
            </a:rPr>
            <a:t>- for MCU (Commerial (office)): the per GFA initial </a:t>
          </a:r>
          <a:r>
            <a:rPr lang="en-AU" sz="1100" b="1" u="sng" baseline="0">
              <a:solidFill>
                <a:schemeClr val="dk1"/>
              </a:solidFill>
              <a:effectLst/>
              <a:latin typeface="+mn-lt"/>
              <a:ea typeface="+mn-ea"/>
              <a:cs typeface="+mn-cs"/>
            </a:rPr>
            <a:t>levied charge rate</a:t>
          </a:r>
          <a:r>
            <a:rPr lang="en-AU" sz="1100" baseline="0">
              <a:solidFill>
                <a:schemeClr val="dk1"/>
              </a:solidFill>
              <a:effectLst/>
              <a:latin typeface="+mn-lt"/>
              <a:ea typeface="+mn-ea"/>
              <a:cs typeface="+mn-cs"/>
            </a:rPr>
            <a:t> of $93.24 (60/40 split);</a:t>
          </a:r>
          <a:endParaRPr lang="en-AU">
            <a:effectLst/>
          </a:endParaRPr>
        </a:p>
        <a:p>
          <a:r>
            <a:rPr lang="en-AU" sz="1100" baseline="0">
              <a:solidFill>
                <a:schemeClr val="dk1"/>
              </a:solidFill>
              <a:effectLst/>
              <a:latin typeface="+mn-lt"/>
              <a:ea typeface="+mn-ea"/>
              <a:cs typeface="+mn-cs"/>
            </a:rPr>
            <a:t>  OR</a:t>
          </a:r>
          <a:endParaRPr lang="en-AU">
            <a:effectLst/>
          </a:endParaRPr>
        </a:p>
        <a:p>
          <a:r>
            <a:rPr lang="en-AU" sz="1100" baseline="0">
              <a:solidFill>
                <a:schemeClr val="dk1"/>
              </a:solidFill>
              <a:effectLst/>
              <a:latin typeface="+mn-lt"/>
              <a:ea typeface="+mn-ea"/>
              <a:cs typeface="+mn-cs"/>
            </a:rPr>
            <a:t>for MCU (Commerial (office) - stormwater impervious): the per GFA initial </a:t>
          </a:r>
          <a:r>
            <a:rPr lang="en-AU" sz="1100" b="1" u="sng" baseline="0">
              <a:solidFill>
                <a:schemeClr val="dk1"/>
              </a:solidFill>
              <a:effectLst/>
              <a:latin typeface="+mn-lt"/>
              <a:ea typeface="+mn-ea"/>
              <a:cs typeface="+mn-cs"/>
            </a:rPr>
            <a:t>levied charge rate</a:t>
          </a:r>
          <a:r>
            <a:rPr lang="en-AU" sz="1100" baseline="0">
              <a:solidFill>
                <a:schemeClr val="dk1"/>
              </a:solidFill>
              <a:effectLst/>
              <a:latin typeface="+mn-lt"/>
              <a:ea typeface="+mn-ea"/>
              <a:cs typeface="+mn-cs"/>
            </a:rPr>
            <a:t> of $6.66 (60/40 split);</a:t>
          </a:r>
          <a:endParaRPr lang="en-AU">
            <a:effectLst/>
          </a:endParaRPr>
        </a:p>
        <a:p>
          <a:r>
            <a:rPr lang="en-AU" sz="1100" baseline="0">
              <a:solidFill>
                <a:schemeClr val="dk1"/>
              </a:solidFill>
              <a:effectLst/>
              <a:latin typeface="+mn-lt"/>
              <a:ea typeface="+mn-ea"/>
              <a:cs typeface="+mn-cs"/>
            </a:rPr>
            <a:t>OR</a:t>
          </a:r>
          <a:endParaRPr lang="en-AU">
            <a:effectLst/>
          </a:endParaRPr>
        </a:p>
        <a:p>
          <a:r>
            <a:rPr lang="en-AU" sz="1100" baseline="0">
              <a:solidFill>
                <a:schemeClr val="dk1"/>
              </a:solidFill>
              <a:effectLst/>
              <a:latin typeface="+mn-lt"/>
              <a:ea typeface="+mn-ea"/>
              <a:cs typeface="+mn-cs"/>
            </a:rPr>
            <a:t>- for MCU (Multiple Dwelling): the per dwelling initial </a:t>
          </a:r>
          <a:r>
            <a:rPr lang="en-AU" sz="1100" b="1" u="sng" baseline="0">
              <a:solidFill>
                <a:schemeClr val="dk1"/>
              </a:solidFill>
              <a:effectLst/>
              <a:latin typeface="+mn-lt"/>
              <a:ea typeface="+mn-ea"/>
              <a:cs typeface="+mn-cs"/>
            </a:rPr>
            <a:t>levied charge rate</a:t>
          </a:r>
          <a:r>
            <a:rPr lang="en-AU" sz="1100" baseline="0">
              <a:solidFill>
                <a:schemeClr val="dk1"/>
              </a:solidFill>
              <a:effectLst/>
              <a:latin typeface="+mn-lt"/>
              <a:ea typeface="+mn-ea"/>
              <a:cs typeface="+mn-cs"/>
            </a:rPr>
            <a:t> of $18,648.00 (for a 3+ bedroom dwelling) (60/40 split).</a:t>
          </a:r>
        </a:p>
        <a:p>
          <a:endParaRPr lang="en-AU">
            <a:effectLst/>
          </a:endParaRPr>
        </a:p>
        <a:p>
          <a:r>
            <a:rPr lang="en-AU" sz="1100" b="1" u="sng" baseline="0">
              <a:solidFill>
                <a:schemeClr val="dk1"/>
              </a:solidFill>
              <a:effectLst/>
              <a:latin typeface="+mn-lt"/>
              <a:ea typeface="+mn-ea"/>
              <a:cs typeface="+mn-cs"/>
            </a:rPr>
            <a:t>OR</a:t>
          </a:r>
          <a:endParaRPr lang="en-AU">
            <a:effectLst/>
          </a:endParaRPr>
        </a:p>
        <a:p>
          <a:r>
            <a:rPr lang="en-AU" sz="1100" baseline="0">
              <a:solidFill>
                <a:schemeClr val="dk1"/>
              </a:solidFill>
              <a:effectLst/>
              <a:latin typeface="+mn-lt"/>
              <a:ea typeface="+mn-ea"/>
              <a:cs typeface="+mn-cs"/>
            </a:rPr>
            <a:t>If an amended ICN has been issued for the development, then the charge rates from the amended ICN is to be used.</a:t>
          </a:r>
          <a:endParaRPr lang="en-AU">
            <a:effectLst/>
          </a:endParaRPr>
        </a:p>
        <a:p>
          <a:endParaRPr lang="en-AU">
            <a:effectLst/>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bs.gov.au/ausstats/abs@.nsf/mf/6427.0"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legislation.qld.gov.au/view/pdf/inforce/2021-05-28/sl-2017-0078" TargetMode="External"/><Relationship Id="rId13" Type="http://schemas.openxmlformats.org/officeDocument/2006/relationships/hyperlink" Target="https://www.legislation.qld.gov.au/view/html/inforce/current/sl-2017-0078" TargetMode="External"/><Relationship Id="rId3" Type="http://schemas.openxmlformats.org/officeDocument/2006/relationships/hyperlink" Target="https://www.legislation.qld.gov.au/view/html/asmade/sl-2020-0163" TargetMode="External"/><Relationship Id="rId7" Type="http://schemas.openxmlformats.org/officeDocument/2006/relationships/hyperlink" Target="https://www.legislation.qld.gov.au/view/pdf/asmade/sl-2021-0078" TargetMode="External"/><Relationship Id="rId12" Type="http://schemas.openxmlformats.org/officeDocument/2006/relationships/hyperlink" Target="https://www.legislation.qld.gov.au/view/pdf/inforce/current/sl-2017-0078" TargetMode="External"/><Relationship Id="rId17" Type="http://schemas.openxmlformats.org/officeDocument/2006/relationships/printerSettings" Target="../printerSettings/printerSettings4.bin"/><Relationship Id="rId2" Type="http://schemas.openxmlformats.org/officeDocument/2006/relationships/hyperlink" Target="https://www.legislation.qld.gov.au/view/pdf/asmade/sl-2018-0091" TargetMode="External"/><Relationship Id="rId16" Type="http://schemas.openxmlformats.org/officeDocument/2006/relationships/hyperlink" Target="https://www.legislation.qld.gov.au/view/html/inforce/current/sl-2017-0078" TargetMode="External"/><Relationship Id="rId1" Type="http://schemas.openxmlformats.org/officeDocument/2006/relationships/hyperlink" Target="https://www.legislation.qld.gov.au/view/pdf/asmade/sl-2019-0104" TargetMode="External"/><Relationship Id="rId6" Type="http://schemas.openxmlformats.org/officeDocument/2006/relationships/hyperlink" Target="https://www.legislation.qld.gov.au/view/html/asmade/sl-2017-0078" TargetMode="External"/><Relationship Id="rId11" Type="http://schemas.openxmlformats.org/officeDocument/2006/relationships/hyperlink" Target="https://www.legislation.qld.gov.au/view/pdf/inforce/current/sl-2017-0078" TargetMode="External"/><Relationship Id="rId5" Type="http://schemas.openxmlformats.org/officeDocument/2006/relationships/hyperlink" Target="https://www.legislation.qld.gov.au/view/html/asmade/sl-2017-0078" TargetMode="External"/><Relationship Id="rId15" Type="http://schemas.openxmlformats.org/officeDocument/2006/relationships/hyperlink" Target="https://www.legislation.qld.gov.au/view/html/asmade/sl-2024-0107" TargetMode="External"/><Relationship Id="rId10" Type="http://schemas.openxmlformats.org/officeDocument/2006/relationships/hyperlink" Target="https://www.legislation.qld.gov.au/view/pdf/asmade/sl-2022-0075" TargetMode="External"/><Relationship Id="rId4" Type="http://schemas.openxmlformats.org/officeDocument/2006/relationships/hyperlink" Target="https://www.legislation.qld.gov.au/view/html/asmade/sl-2017-0078" TargetMode="External"/><Relationship Id="rId9" Type="http://schemas.openxmlformats.org/officeDocument/2006/relationships/hyperlink" Target="https://www.legislation.qld.gov.au/view/pdf/inforce/2021-05-28/sl-2017-0078" TargetMode="External"/><Relationship Id="rId14" Type="http://schemas.openxmlformats.org/officeDocument/2006/relationships/hyperlink" Target="https://www.legislation.qld.gov.au/view/html/asmade/sl-2023-0092"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M1:V39"/>
  <sheetViews>
    <sheetView tabSelected="1" zoomScaleNormal="100" workbookViewId="0">
      <selection activeCell="R47" sqref="R47"/>
    </sheetView>
  </sheetViews>
  <sheetFormatPr defaultColWidth="8.81640625" defaultRowHeight="14.5" x14ac:dyDescent="0.35"/>
  <cols>
    <col min="1" max="1" width="8.81640625" style="1"/>
    <col min="2" max="2" width="9.7265625" style="1" customWidth="1"/>
    <col min="3" max="3" width="10.26953125" style="1" customWidth="1"/>
    <col min="4" max="11" width="8.81640625" style="1"/>
    <col min="12" max="12" width="4.1796875" style="1" customWidth="1"/>
    <col min="13" max="14" width="8.81640625" style="1"/>
    <col min="15" max="15" width="11.26953125" style="1" bestFit="1" customWidth="1"/>
    <col min="16" max="16384" width="8.81640625" style="1"/>
  </cols>
  <sheetData>
    <row r="1" spans="13:22" ht="15" thickBot="1" x14ac:dyDescent="0.4"/>
    <row r="2" spans="13:22" x14ac:dyDescent="0.35">
      <c r="M2" s="69" t="s">
        <v>4</v>
      </c>
      <c r="N2" s="70"/>
      <c r="O2" s="70"/>
      <c r="P2" s="70"/>
      <c r="Q2" s="70"/>
      <c r="R2" s="70"/>
      <c r="S2" s="70"/>
      <c r="T2" s="70"/>
      <c r="U2" s="70"/>
      <c r="V2" s="71"/>
    </row>
    <row r="3" spans="13:22" x14ac:dyDescent="0.35">
      <c r="M3" s="72" t="s">
        <v>5</v>
      </c>
      <c r="V3" s="73"/>
    </row>
    <row r="4" spans="13:22" x14ac:dyDescent="0.35">
      <c r="M4" s="72" t="s">
        <v>6</v>
      </c>
      <c r="V4" s="73"/>
    </row>
    <row r="5" spans="13:22" x14ac:dyDescent="0.35">
      <c r="M5" s="72" t="s">
        <v>7</v>
      </c>
      <c r="V5" s="73"/>
    </row>
    <row r="6" spans="13:22" ht="15" thickBot="1" x14ac:dyDescent="0.4">
      <c r="M6" s="271" t="s">
        <v>8</v>
      </c>
      <c r="N6" s="272"/>
      <c r="O6" s="272"/>
      <c r="P6" s="272"/>
      <c r="Q6" s="272"/>
      <c r="R6" s="272"/>
      <c r="S6" s="272"/>
      <c r="T6" s="272"/>
      <c r="U6" s="272"/>
      <c r="V6" s="273"/>
    </row>
    <row r="7" spans="13:22" ht="15" thickBot="1" x14ac:dyDescent="0.4">
      <c r="M7" s="74" t="s">
        <v>9</v>
      </c>
      <c r="N7" s="75"/>
      <c r="O7" s="76"/>
      <c r="P7" s="77"/>
      <c r="Q7" s="77"/>
      <c r="R7" s="77"/>
      <c r="S7" s="77"/>
      <c r="T7" s="77"/>
      <c r="U7" s="77"/>
      <c r="V7" s="78"/>
    </row>
    <row r="8" spans="13:22" x14ac:dyDescent="0.35">
      <c r="M8" s="79" t="s">
        <v>10</v>
      </c>
      <c r="N8" s="80" t="s">
        <v>11</v>
      </c>
      <c r="O8" s="81" t="s">
        <v>12</v>
      </c>
      <c r="P8" s="82"/>
      <c r="Q8" s="82"/>
      <c r="R8" s="82"/>
      <c r="S8" s="82"/>
      <c r="T8" s="82"/>
      <c r="U8" s="82"/>
      <c r="V8" s="83"/>
    </row>
    <row r="9" spans="13:22" x14ac:dyDescent="0.35">
      <c r="M9" s="84">
        <v>42887</v>
      </c>
      <c r="N9" s="89">
        <v>108.9</v>
      </c>
      <c r="O9" s="87" t="s">
        <v>13</v>
      </c>
      <c r="P9" s="85"/>
      <c r="Q9" s="85"/>
      <c r="R9" s="85"/>
      <c r="S9" s="85"/>
      <c r="T9" s="85"/>
      <c r="U9" s="85"/>
      <c r="V9" s="86"/>
    </row>
    <row r="10" spans="13:22" x14ac:dyDescent="0.35">
      <c r="M10" s="84">
        <v>42979</v>
      </c>
      <c r="N10" s="88">
        <v>109.6</v>
      </c>
      <c r="O10" s="87" t="s">
        <v>14</v>
      </c>
      <c r="P10" s="87"/>
      <c r="Q10" s="85"/>
      <c r="R10" s="85"/>
      <c r="S10" s="85"/>
      <c r="T10" s="85"/>
      <c r="U10" s="85"/>
      <c r="V10" s="86"/>
    </row>
    <row r="11" spans="13:22" x14ac:dyDescent="0.35">
      <c r="M11" s="84">
        <v>43070</v>
      </c>
      <c r="N11" s="88">
        <v>110.7</v>
      </c>
      <c r="O11" s="87" t="s">
        <v>15</v>
      </c>
      <c r="P11" s="87"/>
      <c r="Q11" s="85"/>
      <c r="R11" s="85"/>
      <c r="S11" s="85"/>
      <c r="T11" s="85"/>
      <c r="U11" s="85"/>
      <c r="V11" s="86"/>
    </row>
    <row r="12" spans="13:22" x14ac:dyDescent="0.35">
      <c r="M12" s="84">
        <v>43160</v>
      </c>
      <c r="N12" s="88">
        <v>111.3</v>
      </c>
      <c r="O12" s="87" t="s">
        <v>16</v>
      </c>
      <c r="P12" s="87"/>
      <c r="Q12" s="85"/>
      <c r="R12" s="85"/>
      <c r="S12" s="85"/>
      <c r="T12" s="85"/>
      <c r="U12" s="85"/>
      <c r="V12" s="86"/>
    </row>
    <row r="13" spans="13:22" x14ac:dyDescent="0.35">
      <c r="M13" s="84">
        <v>43252</v>
      </c>
      <c r="N13" s="88">
        <v>112.5</v>
      </c>
      <c r="O13" s="87" t="s">
        <v>17</v>
      </c>
      <c r="P13" s="87"/>
      <c r="Q13" s="85"/>
      <c r="R13" s="85"/>
      <c r="S13" s="85"/>
      <c r="T13" s="85"/>
      <c r="U13" s="85"/>
      <c r="V13" s="86"/>
    </row>
    <row r="14" spans="13:22" x14ac:dyDescent="0.35">
      <c r="M14" s="84">
        <v>43344</v>
      </c>
      <c r="N14" s="88">
        <v>114</v>
      </c>
      <c r="O14" s="87" t="s">
        <v>18</v>
      </c>
      <c r="P14" s="87"/>
      <c r="Q14" s="85"/>
      <c r="R14" s="85"/>
      <c r="S14" s="85"/>
      <c r="T14" s="85"/>
      <c r="U14" s="85"/>
      <c r="V14" s="86"/>
    </row>
    <row r="15" spans="13:22" x14ac:dyDescent="0.35">
      <c r="M15" s="84">
        <v>43435</v>
      </c>
      <c r="N15" s="89">
        <v>115</v>
      </c>
      <c r="O15" s="87" t="s">
        <v>19</v>
      </c>
      <c r="P15" s="85"/>
      <c r="Q15" s="85"/>
      <c r="R15" s="85"/>
      <c r="S15" s="85"/>
      <c r="T15" s="85"/>
      <c r="U15" s="85"/>
      <c r="V15" s="86"/>
    </row>
    <row r="16" spans="13:22" x14ac:dyDescent="0.35">
      <c r="M16" s="84">
        <v>43525</v>
      </c>
      <c r="N16" s="89">
        <v>115</v>
      </c>
      <c r="O16" s="87" t="s">
        <v>20</v>
      </c>
      <c r="P16" s="85"/>
      <c r="Q16" s="85"/>
      <c r="R16" s="85"/>
      <c r="S16" s="85"/>
      <c r="T16" s="85"/>
      <c r="U16" s="85"/>
      <c r="V16" s="86"/>
    </row>
    <row r="17" spans="13:22" x14ac:dyDescent="0.35">
      <c r="M17" s="84">
        <v>43617</v>
      </c>
      <c r="N17" s="89">
        <v>115.6</v>
      </c>
      <c r="O17" s="87" t="s">
        <v>21</v>
      </c>
      <c r="P17" s="85"/>
      <c r="Q17" s="85"/>
      <c r="R17" s="85"/>
      <c r="S17" s="85"/>
      <c r="T17" s="85"/>
      <c r="U17" s="85"/>
      <c r="V17" s="86"/>
    </row>
    <row r="18" spans="13:22" x14ac:dyDescent="0.35">
      <c r="M18" s="84">
        <v>43709</v>
      </c>
      <c r="N18" s="89">
        <v>115.8</v>
      </c>
      <c r="O18" s="87" t="s">
        <v>22</v>
      </c>
      <c r="P18" s="85"/>
      <c r="Q18" s="85"/>
      <c r="R18" s="85"/>
      <c r="S18" s="85"/>
      <c r="T18" s="85"/>
      <c r="U18" s="85"/>
      <c r="V18" s="86"/>
    </row>
    <row r="19" spans="13:22" x14ac:dyDescent="0.35">
      <c r="M19" s="84">
        <v>43800</v>
      </c>
      <c r="N19" s="89">
        <v>116</v>
      </c>
      <c r="O19" s="87" t="s">
        <v>23</v>
      </c>
      <c r="P19" s="85"/>
      <c r="Q19" s="85"/>
      <c r="R19" s="85"/>
      <c r="S19" s="85"/>
      <c r="T19" s="85"/>
      <c r="U19" s="85"/>
      <c r="V19" s="86"/>
    </row>
    <row r="20" spans="13:22" x14ac:dyDescent="0.35">
      <c r="M20" s="90">
        <v>43891</v>
      </c>
      <c r="N20" s="128">
        <v>115.7</v>
      </c>
      <c r="O20" s="125" t="s">
        <v>24</v>
      </c>
      <c r="P20" s="91"/>
      <c r="Q20" s="91"/>
      <c r="R20" s="91"/>
      <c r="S20" s="91"/>
      <c r="T20" s="91"/>
      <c r="U20" s="91"/>
      <c r="V20" s="92"/>
    </row>
    <row r="21" spans="13:22" x14ac:dyDescent="0.35">
      <c r="M21" s="84">
        <v>43983</v>
      </c>
      <c r="N21" s="89">
        <v>114.8</v>
      </c>
      <c r="O21" s="125" t="s">
        <v>25</v>
      </c>
      <c r="P21" s="85"/>
      <c r="Q21" s="85"/>
      <c r="R21" s="85"/>
      <c r="S21" s="85"/>
      <c r="T21" s="85"/>
      <c r="U21" s="85"/>
      <c r="V21" s="86"/>
    </row>
    <row r="22" spans="13:22" x14ac:dyDescent="0.35">
      <c r="M22" s="84">
        <v>44075</v>
      </c>
      <c r="N22" s="89">
        <v>115.2</v>
      </c>
      <c r="O22" s="126" t="s">
        <v>26</v>
      </c>
      <c r="P22" s="85"/>
      <c r="Q22" s="85"/>
      <c r="R22" s="85"/>
      <c r="S22" s="85"/>
      <c r="T22" s="85"/>
      <c r="U22" s="85"/>
      <c r="V22" s="86"/>
    </row>
    <row r="23" spans="13:22" x14ac:dyDescent="0.35">
      <c r="M23" s="84">
        <v>44166</v>
      </c>
      <c r="N23" s="89">
        <v>115.7</v>
      </c>
      <c r="O23" s="126" t="s">
        <v>74</v>
      </c>
      <c r="P23" s="85"/>
      <c r="Q23" s="85"/>
      <c r="R23" s="85"/>
      <c r="S23" s="85"/>
      <c r="T23" s="85"/>
      <c r="U23" s="85"/>
      <c r="V23" s="86"/>
    </row>
    <row r="24" spans="13:22" x14ac:dyDescent="0.35">
      <c r="M24" s="90">
        <v>44256</v>
      </c>
      <c r="N24" s="128">
        <v>114.7</v>
      </c>
      <c r="O24" s="126" t="s">
        <v>73</v>
      </c>
      <c r="P24" s="91"/>
      <c r="Q24" s="91"/>
      <c r="R24" s="91"/>
      <c r="S24" s="91"/>
      <c r="T24" s="91"/>
      <c r="U24" s="91"/>
      <c r="V24" s="92"/>
    </row>
    <row r="25" spans="13:22" x14ac:dyDescent="0.35">
      <c r="M25" s="84">
        <v>44348</v>
      </c>
      <c r="N25" s="89">
        <v>116.1</v>
      </c>
      <c r="O25" s="126" t="s">
        <v>83</v>
      </c>
      <c r="P25" s="85"/>
      <c r="Q25" s="85"/>
      <c r="R25" s="85"/>
      <c r="S25" s="85"/>
      <c r="T25" s="85"/>
      <c r="U25" s="85"/>
      <c r="V25" s="86"/>
    </row>
    <row r="26" spans="13:22" x14ac:dyDescent="0.35">
      <c r="M26" s="84">
        <v>44440</v>
      </c>
      <c r="N26" s="89">
        <v>117.7</v>
      </c>
      <c r="O26" s="126" t="s">
        <v>86</v>
      </c>
      <c r="P26" s="85"/>
      <c r="Q26" s="85"/>
      <c r="R26" s="85"/>
      <c r="S26" s="85"/>
      <c r="T26" s="85"/>
      <c r="U26" s="85"/>
      <c r="V26" s="86"/>
    </row>
    <row r="27" spans="13:22" x14ac:dyDescent="0.35">
      <c r="M27" s="84">
        <v>44531</v>
      </c>
      <c r="N27" s="89">
        <v>119</v>
      </c>
      <c r="O27" s="126" t="s">
        <v>89</v>
      </c>
      <c r="P27" s="85"/>
      <c r="Q27" s="85"/>
      <c r="R27" s="85"/>
      <c r="S27" s="85"/>
      <c r="T27" s="85"/>
      <c r="U27" s="85"/>
      <c r="V27" s="86"/>
    </row>
    <row r="28" spans="13:22" x14ac:dyDescent="0.35">
      <c r="M28" s="90">
        <v>44621</v>
      </c>
      <c r="N28" s="128">
        <v>121.8</v>
      </c>
      <c r="O28" s="126" t="s">
        <v>90</v>
      </c>
      <c r="P28" s="91"/>
      <c r="Q28" s="91"/>
      <c r="R28" s="91"/>
      <c r="S28" s="91"/>
      <c r="T28" s="91"/>
      <c r="U28" s="91"/>
      <c r="V28" s="92"/>
    </row>
    <row r="29" spans="13:22" x14ac:dyDescent="0.35">
      <c r="M29" s="90">
        <v>44713</v>
      </c>
      <c r="N29" s="128">
        <v>126.4</v>
      </c>
      <c r="O29" s="126" t="s">
        <v>153</v>
      </c>
      <c r="P29" s="91"/>
      <c r="Q29" s="91"/>
      <c r="R29" s="91"/>
      <c r="S29" s="91"/>
      <c r="T29" s="91"/>
      <c r="U29" s="91"/>
      <c r="V29" s="92"/>
    </row>
    <row r="30" spans="13:22" x14ac:dyDescent="0.35">
      <c r="M30" s="90">
        <v>44805</v>
      </c>
      <c r="N30" s="128">
        <v>129.5</v>
      </c>
      <c r="O30" s="126" t="s">
        <v>154</v>
      </c>
      <c r="P30" s="91"/>
      <c r="Q30" s="91"/>
      <c r="R30" s="91"/>
      <c r="S30" s="91"/>
      <c r="T30" s="91"/>
      <c r="U30" s="91"/>
      <c r="V30" s="92"/>
    </row>
    <row r="31" spans="13:22" x14ac:dyDescent="0.35">
      <c r="M31" s="84">
        <v>44896</v>
      </c>
      <c r="N31" s="89">
        <v>134</v>
      </c>
      <c r="O31" s="126" t="s">
        <v>155</v>
      </c>
      <c r="P31" s="91"/>
      <c r="Q31" s="91"/>
      <c r="R31" s="91"/>
      <c r="S31" s="91"/>
      <c r="T31" s="91"/>
      <c r="U31" s="91"/>
      <c r="V31" s="92"/>
    </row>
    <row r="32" spans="13:22" x14ac:dyDescent="0.35">
      <c r="M32" s="141">
        <v>44986</v>
      </c>
      <c r="N32" s="89">
        <v>135</v>
      </c>
      <c r="O32" s="126" t="s">
        <v>160</v>
      </c>
      <c r="P32" s="91"/>
      <c r="Q32" s="91"/>
      <c r="R32" s="91"/>
      <c r="S32" s="91"/>
      <c r="T32" s="91"/>
      <c r="U32" s="91"/>
      <c r="V32" s="92"/>
    </row>
    <row r="33" spans="13:22" x14ac:dyDescent="0.35">
      <c r="M33" s="141">
        <v>45078</v>
      </c>
      <c r="N33" s="185">
        <v>135.6</v>
      </c>
      <c r="O33" s="126" t="s">
        <v>162</v>
      </c>
      <c r="P33" s="91"/>
      <c r="Q33" s="91"/>
      <c r="R33" s="91"/>
      <c r="S33" s="91"/>
      <c r="T33" s="91"/>
      <c r="U33" s="91"/>
      <c r="V33" s="92"/>
    </row>
    <row r="34" spans="13:22" x14ac:dyDescent="0.35">
      <c r="M34" s="142">
        <v>45170</v>
      </c>
      <c r="N34" s="185">
        <v>138.4</v>
      </c>
      <c r="O34" s="126" t="s">
        <v>169</v>
      </c>
      <c r="P34" s="91"/>
      <c r="Q34" s="91"/>
      <c r="R34" s="91"/>
      <c r="S34" s="91"/>
      <c r="T34" s="91"/>
      <c r="U34" s="91"/>
      <c r="V34" s="92"/>
    </row>
    <row r="35" spans="13:22" x14ac:dyDescent="0.35">
      <c r="M35" s="142">
        <v>45261</v>
      </c>
      <c r="N35" s="262">
        <v>138.69999999999999</v>
      </c>
      <c r="O35" s="268" t="s">
        <v>191</v>
      </c>
      <c r="P35" s="91"/>
      <c r="Q35" s="91"/>
      <c r="R35" s="91"/>
      <c r="S35" s="91"/>
      <c r="T35" s="91"/>
      <c r="U35" s="91"/>
      <c r="V35" s="92"/>
    </row>
    <row r="36" spans="13:22" x14ac:dyDescent="0.35">
      <c r="M36" s="269">
        <v>45352</v>
      </c>
      <c r="N36" s="262">
        <v>139.69999999999999</v>
      </c>
      <c r="O36" s="268" t="s">
        <v>194</v>
      </c>
      <c r="P36" s="91"/>
      <c r="Q36" s="91"/>
      <c r="R36" s="91"/>
      <c r="S36" s="91"/>
      <c r="T36" s="91"/>
      <c r="U36" s="91"/>
      <c r="V36" s="92"/>
    </row>
    <row r="37" spans="13:22" x14ac:dyDescent="0.35">
      <c r="M37" s="267">
        <v>45444</v>
      </c>
      <c r="N37" s="185">
        <v>141.1</v>
      </c>
      <c r="O37" s="266" t="s">
        <v>202</v>
      </c>
      <c r="P37" s="85"/>
      <c r="Q37" s="85"/>
      <c r="R37" s="85"/>
      <c r="S37" s="85"/>
      <c r="T37" s="85"/>
      <c r="U37" s="85"/>
      <c r="V37" s="265"/>
    </row>
    <row r="38" spans="13:22" x14ac:dyDescent="0.35">
      <c r="M38" s="267">
        <v>45536</v>
      </c>
      <c r="N38" s="185">
        <v>142.5</v>
      </c>
      <c r="O38" s="266" t="s">
        <v>203</v>
      </c>
      <c r="P38" s="85"/>
      <c r="Q38" s="85"/>
      <c r="R38" s="85"/>
      <c r="S38" s="85"/>
      <c r="T38" s="85"/>
      <c r="U38" s="85"/>
      <c r="V38" s="265"/>
    </row>
    <row r="39" spans="13:22" x14ac:dyDescent="0.35">
      <c r="M39" s="267">
        <v>45627</v>
      </c>
      <c r="N39" s="185">
        <v>143.6</v>
      </c>
      <c r="O39" s="270" t="s">
        <v>204</v>
      </c>
      <c r="P39" s="266"/>
      <c r="Q39" s="85"/>
      <c r="R39" s="85"/>
      <c r="S39" s="85"/>
      <c r="T39" s="85"/>
      <c r="U39" s="85"/>
      <c r="V39" s="265"/>
    </row>
  </sheetData>
  <sheetProtection algorithmName="SHA-512" hashValue="TeIdYhE90apYfBfLusBReps4TpIm114iO5NksEXejLWW7kqdLPFYXD+agBQdyktEj85rrebG2U18oAFHfNxBnA==" saltValue="k9cJaZUbOozmkEq56VZMVg==" spinCount="100000" sheet="1" objects="1" scenarios="1"/>
  <mergeCells count="1">
    <mergeCell ref="M6:V6"/>
  </mergeCells>
  <hyperlinks>
    <hyperlink ref="M6" r:id="rId1" xr:uid="{68F31523-0112-4A38-A9D3-3D3F502EADDB}"/>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2:P24"/>
  <sheetViews>
    <sheetView zoomScaleNormal="100" workbookViewId="0">
      <selection activeCell="P13" sqref="P13"/>
    </sheetView>
  </sheetViews>
  <sheetFormatPr defaultColWidth="8.81640625" defaultRowHeight="14.5" x14ac:dyDescent="0.35"/>
  <cols>
    <col min="1" max="1" width="4.7265625" style="94" customWidth="1"/>
    <col min="2" max="2" width="7.7265625" style="94" customWidth="1"/>
    <col min="3" max="3" width="28.1796875" style="94" customWidth="1"/>
    <col min="4" max="4" width="18.1796875" style="94" customWidth="1"/>
    <col min="5" max="5" width="2.81640625" style="94" customWidth="1"/>
    <col min="6" max="6" width="7.453125" style="94" customWidth="1"/>
    <col min="7" max="7" width="18.54296875" style="94" customWidth="1"/>
    <col min="8" max="8" width="3.7265625" style="94" customWidth="1"/>
    <col min="9" max="9" width="31.54296875" style="94" customWidth="1"/>
    <col min="10" max="10" width="16.81640625" style="94" customWidth="1"/>
    <col min="11" max="11" width="7.81640625" style="94" customWidth="1"/>
    <col min="12" max="13" width="8.81640625" style="94"/>
    <col min="14" max="14" width="3.1796875" style="94" customWidth="1"/>
    <col min="15" max="16384" width="8.81640625" style="94"/>
  </cols>
  <sheetData>
    <row r="2" spans="2:16" ht="18.5" x14ac:dyDescent="0.45">
      <c r="B2" s="186" t="s">
        <v>170</v>
      </c>
      <c r="C2" s="93"/>
      <c r="D2" s="93"/>
      <c r="E2" s="93"/>
      <c r="F2" s="93"/>
      <c r="G2" s="93"/>
      <c r="H2" s="93"/>
      <c r="I2" s="93"/>
      <c r="J2" s="93"/>
      <c r="K2" s="93"/>
      <c r="L2" s="93"/>
      <c r="N2" s="95"/>
      <c r="O2" s="95"/>
      <c r="P2" s="95"/>
    </row>
    <row r="3" spans="2:16" ht="9" customHeight="1" thickBot="1" x14ac:dyDescent="0.4"/>
    <row r="4" spans="2:16" x14ac:dyDescent="0.35">
      <c r="B4" s="96"/>
      <c r="C4" s="97"/>
      <c r="D4" s="97"/>
      <c r="E4" s="97"/>
      <c r="F4" s="97"/>
      <c r="G4" s="97"/>
      <c r="H4" s="97"/>
      <c r="I4" s="97"/>
      <c r="J4" s="97"/>
      <c r="K4" s="98"/>
    </row>
    <row r="5" spans="2:16" x14ac:dyDescent="0.35">
      <c r="B5" s="99"/>
      <c r="C5" s="100"/>
      <c r="D5" s="101" t="s">
        <v>27</v>
      </c>
      <c r="E5" s="102"/>
      <c r="F5" s="102"/>
      <c r="G5" s="100"/>
      <c r="H5" s="100"/>
      <c r="I5" s="100"/>
      <c r="J5" s="100"/>
      <c r="K5" s="103"/>
    </row>
    <row r="6" spans="2:16" ht="15" thickBot="1" x14ac:dyDescent="0.4">
      <c r="B6" s="99"/>
      <c r="C6" s="100"/>
      <c r="D6" s="100"/>
      <c r="E6" s="100"/>
      <c r="F6" s="100"/>
      <c r="G6" s="100"/>
      <c r="H6" s="100"/>
      <c r="I6" s="100"/>
      <c r="J6" s="100"/>
      <c r="K6" s="103"/>
    </row>
    <row r="7" spans="2:16" ht="15" thickBot="1" x14ac:dyDescent="0.4">
      <c r="B7" s="99"/>
      <c r="C7" s="104" t="s">
        <v>28</v>
      </c>
      <c r="D7" s="105"/>
      <c r="E7" s="100"/>
      <c r="F7" s="104" t="s">
        <v>29</v>
      </c>
      <c r="G7" s="124" t="e">
        <f>Calculation!I12</f>
        <v>#N/A</v>
      </c>
      <c r="H7" s="100"/>
      <c r="I7" s="104" t="s">
        <v>30</v>
      </c>
      <c r="J7" s="123" t="e">
        <f>G7*D11</f>
        <v>#N/A</v>
      </c>
      <c r="K7" s="103"/>
    </row>
    <row r="8" spans="2:16" ht="15" thickBot="1" x14ac:dyDescent="0.4">
      <c r="B8" s="99"/>
      <c r="C8" s="104"/>
      <c r="D8" s="100"/>
      <c r="E8" s="100"/>
      <c r="F8" s="104"/>
      <c r="G8" s="104"/>
      <c r="H8" s="100"/>
      <c r="I8" s="106" t="s">
        <v>80</v>
      </c>
      <c r="J8" s="100"/>
      <c r="K8" s="103"/>
    </row>
    <row r="9" spans="2:16" ht="15" thickBot="1" x14ac:dyDescent="0.4">
      <c r="B9" s="99"/>
      <c r="C9" s="104" t="s">
        <v>31</v>
      </c>
      <c r="D9" s="105"/>
      <c r="E9" s="100"/>
      <c r="F9" s="100"/>
      <c r="G9" s="100"/>
      <c r="H9" s="100"/>
      <c r="I9" s="106" t="s">
        <v>87</v>
      </c>
      <c r="J9" s="100"/>
      <c r="K9" s="103"/>
    </row>
    <row r="10" spans="2:16" ht="15" thickBot="1" x14ac:dyDescent="0.4">
      <c r="B10" s="99"/>
      <c r="C10" s="104"/>
      <c r="D10" s="100"/>
      <c r="E10" s="100"/>
      <c r="F10" s="100"/>
      <c r="G10" s="100"/>
      <c r="H10" s="100"/>
      <c r="I10" s="106" t="s">
        <v>88</v>
      </c>
      <c r="J10" s="100"/>
      <c r="K10" s="103"/>
    </row>
    <row r="11" spans="2:16" ht="15" thickBot="1" x14ac:dyDescent="0.4">
      <c r="B11" s="99"/>
      <c r="C11" s="104" t="s">
        <v>32</v>
      </c>
      <c r="D11" s="107"/>
      <c r="E11" s="100"/>
      <c r="F11" s="100"/>
      <c r="G11" s="100"/>
      <c r="H11" s="100"/>
      <c r="I11" s="100"/>
      <c r="J11" s="100"/>
      <c r="K11" s="103"/>
    </row>
    <row r="12" spans="2:16" ht="15" thickBot="1" x14ac:dyDescent="0.4">
      <c r="B12" s="108"/>
      <c r="C12" s="109"/>
      <c r="D12" s="109"/>
      <c r="E12" s="109"/>
      <c r="F12" s="109"/>
      <c r="G12" s="109"/>
      <c r="H12" s="109"/>
      <c r="I12" s="109"/>
      <c r="J12" s="109"/>
      <c r="K12" s="110"/>
    </row>
    <row r="14" spans="2:16" ht="15.5" x14ac:dyDescent="0.35">
      <c r="B14" s="111" t="s">
        <v>165</v>
      </c>
      <c r="C14" s="112"/>
      <c r="D14" s="112"/>
      <c r="E14" s="112"/>
      <c r="F14" s="112"/>
      <c r="G14" s="112"/>
      <c r="H14" s="112"/>
      <c r="I14" s="112"/>
      <c r="J14" s="112"/>
      <c r="K14" s="112"/>
    </row>
    <row r="15" spans="2:16" s="117" customFormat="1" ht="15" x14ac:dyDescent="0.35">
      <c r="B15" s="113">
        <v>1</v>
      </c>
      <c r="C15" s="114" t="s">
        <v>164</v>
      </c>
      <c r="D15" s="115"/>
      <c r="E15" s="116"/>
      <c r="F15" s="116"/>
      <c r="G15" s="116"/>
      <c r="H15" s="116"/>
      <c r="I15" s="116"/>
      <c r="J15" s="116"/>
      <c r="K15" s="116"/>
    </row>
    <row r="16" spans="2:16" s="117" customFormat="1" ht="15" x14ac:dyDescent="0.35">
      <c r="B16" s="114"/>
      <c r="C16" s="114" t="s">
        <v>81</v>
      </c>
      <c r="D16" s="115"/>
      <c r="E16" s="116"/>
      <c r="F16" s="116"/>
      <c r="G16" s="116"/>
      <c r="H16" s="116"/>
      <c r="I16" s="116"/>
      <c r="J16" s="116"/>
      <c r="K16" s="116"/>
    </row>
    <row r="17" spans="2:12" s="117" customFormat="1" ht="15" x14ac:dyDescent="0.35">
      <c r="B17" s="112"/>
      <c r="C17" s="114" t="s">
        <v>84</v>
      </c>
      <c r="D17" s="116"/>
      <c r="E17" s="116"/>
      <c r="F17" s="116"/>
      <c r="G17" s="116"/>
      <c r="H17" s="116"/>
      <c r="I17" s="116"/>
      <c r="J17" s="116"/>
      <c r="K17" s="116"/>
    </row>
    <row r="18" spans="2:12" ht="15" x14ac:dyDescent="0.35">
      <c r="B18" s="113">
        <v>2</v>
      </c>
      <c r="C18" s="114" t="s">
        <v>185</v>
      </c>
      <c r="D18" s="112"/>
      <c r="E18" s="112"/>
      <c r="F18" s="112"/>
      <c r="G18" s="112"/>
      <c r="H18" s="112"/>
      <c r="I18" s="112"/>
      <c r="J18" s="112"/>
      <c r="K18" s="112"/>
    </row>
    <row r="19" spans="2:12" ht="15" x14ac:dyDescent="0.35">
      <c r="B19" s="114"/>
      <c r="C19" s="114" t="s">
        <v>85</v>
      </c>
      <c r="D19" s="112"/>
      <c r="E19" s="112"/>
      <c r="F19" s="112"/>
      <c r="G19" s="112"/>
      <c r="H19" s="112"/>
      <c r="I19" s="112"/>
      <c r="J19" s="112"/>
      <c r="K19" s="112"/>
    </row>
    <row r="20" spans="2:12" ht="15" x14ac:dyDescent="0.35">
      <c r="B20" s="114"/>
      <c r="C20" s="114" t="s">
        <v>166</v>
      </c>
      <c r="D20" s="112"/>
      <c r="E20" s="112"/>
      <c r="F20" s="112"/>
      <c r="G20" s="112"/>
      <c r="H20" s="112"/>
      <c r="I20" s="112"/>
      <c r="J20" s="112"/>
      <c r="K20" s="112"/>
    </row>
    <row r="21" spans="2:12" ht="15" x14ac:dyDescent="0.35">
      <c r="B21" s="114"/>
      <c r="C21" s="114" t="s">
        <v>167</v>
      </c>
      <c r="D21" s="112"/>
      <c r="E21" s="112"/>
      <c r="F21" s="112"/>
      <c r="G21" s="112"/>
      <c r="H21" s="112"/>
      <c r="I21" s="112"/>
      <c r="J21" s="112"/>
      <c r="K21" s="112"/>
    </row>
    <row r="22" spans="2:12" x14ac:dyDescent="0.35">
      <c r="C22" s="118"/>
    </row>
    <row r="23" spans="2:12" ht="21" x14ac:dyDescent="0.5">
      <c r="B23" s="119" t="s">
        <v>163</v>
      </c>
      <c r="C23" s="120"/>
      <c r="D23" s="121"/>
      <c r="E23" s="121"/>
      <c r="F23" s="121"/>
      <c r="G23" s="121"/>
      <c r="H23" s="121"/>
      <c r="I23" s="121"/>
      <c r="J23" s="121"/>
      <c r="K23" s="122"/>
      <c r="L23" s="95"/>
    </row>
    <row r="24" spans="2:12" ht="15" customHeight="1" x14ac:dyDescent="0.35"/>
  </sheetData>
  <sheetProtection algorithmName="SHA-512" hashValue="tp4pgNEwPdEG3El1teHlyhxVYMw4JCnbnVBq27NgGjApLNUqFcCaV0os5iq3dvA8/eeBqAijAjPCdPKpawyQDA==" saltValue="ZY54UddKgcRceDvKbUuSIQ==" spinCount="100000" sheet="1" selectLockedCells="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B60BD-C9C3-45B0-A153-604E87913D55}">
  <sheetPr>
    <tabColor rgb="FFFF5050"/>
  </sheetPr>
  <dimension ref="A1:K28"/>
  <sheetViews>
    <sheetView zoomScaleNormal="100" workbookViewId="0">
      <selection activeCell="N14" sqref="N14"/>
    </sheetView>
  </sheetViews>
  <sheetFormatPr defaultColWidth="8.7265625" defaultRowHeight="14.5" x14ac:dyDescent="0.35"/>
  <cols>
    <col min="1" max="1" width="6.1796875" style="51" customWidth="1"/>
    <col min="2" max="2" width="31.7265625" style="51" customWidth="1"/>
    <col min="3" max="5" width="19.54296875" style="51" customWidth="1"/>
    <col min="6" max="6" width="14.54296875" style="51" customWidth="1"/>
    <col min="7" max="7" width="19.54296875" style="51" customWidth="1"/>
    <col min="8" max="16384" width="8.7265625" style="51"/>
  </cols>
  <sheetData>
    <row r="1" spans="1:11" ht="8.25" customHeight="1" x14ac:dyDescent="0.35"/>
    <row r="2" spans="1:11" s="199" customFormat="1" ht="21.75" customHeight="1" thickBot="1" x14ac:dyDescent="0.4">
      <c r="B2" s="276" t="s">
        <v>180</v>
      </c>
      <c r="C2" s="277"/>
      <c r="D2" s="277"/>
      <c r="E2" s="277"/>
      <c r="F2" s="277"/>
      <c r="G2" s="277"/>
    </row>
    <row r="3" spans="1:11" s="199" customFormat="1" ht="29.5" thickBot="1" x14ac:dyDescent="0.4">
      <c r="B3" s="210" t="s">
        <v>175</v>
      </c>
      <c r="C3" s="211" t="s">
        <v>178</v>
      </c>
      <c r="D3" s="211" t="s">
        <v>176</v>
      </c>
      <c r="E3" s="212" t="s">
        <v>177</v>
      </c>
      <c r="F3" s="212"/>
      <c r="G3" s="213"/>
    </row>
    <row r="4" spans="1:11" s="199" customFormat="1" ht="32" thickBot="1" x14ac:dyDescent="0.4">
      <c r="B4" s="245" t="s">
        <v>181</v>
      </c>
      <c r="C4" s="246" t="s">
        <v>182</v>
      </c>
      <c r="D4" s="246" t="s">
        <v>183</v>
      </c>
      <c r="E4" s="247" t="s">
        <v>184</v>
      </c>
      <c r="F4" s="248"/>
      <c r="G4" s="249"/>
    </row>
    <row r="5" spans="1:11" s="199" customFormat="1" x14ac:dyDescent="0.35">
      <c r="B5" s="239"/>
      <c r="C5" s="240"/>
      <c r="D5" s="240"/>
      <c r="E5" s="240"/>
      <c r="F5" s="241"/>
      <c r="G5" s="242"/>
    </row>
    <row r="6" spans="1:11" s="199" customFormat="1" x14ac:dyDescent="0.35">
      <c r="B6" s="243"/>
      <c r="C6" s="204"/>
      <c r="D6" s="204"/>
      <c r="E6" s="204"/>
      <c r="F6" s="204"/>
      <c r="G6" s="244"/>
    </row>
    <row r="7" spans="1:11" s="199" customFormat="1" x14ac:dyDescent="0.35">
      <c r="B7" s="187"/>
      <c r="C7" s="204"/>
      <c r="D7" s="205"/>
      <c r="E7" s="205"/>
      <c r="F7" s="205"/>
      <c r="G7" s="206"/>
    </row>
    <row r="8" spans="1:11" s="199" customFormat="1" x14ac:dyDescent="0.35">
      <c r="B8" s="187"/>
      <c r="C8" s="204"/>
      <c r="D8" s="205"/>
      <c r="E8" s="205"/>
      <c r="F8" s="205"/>
      <c r="G8" s="206"/>
    </row>
    <row r="9" spans="1:11" s="199" customFormat="1" ht="15" customHeight="1" thickBot="1" x14ac:dyDescent="0.4">
      <c r="B9" s="200"/>
      <c r="C9" s="201"/>
      <c r="D9" s="201"/>
      <c r="E9" s="201"/>
      <c r="F9" s="201"/>
      <c r="G9" s="202"/>
    </row>
    <row r="10" spans="1:11" s="199" customFormat="1" ht="29.5" thickBot="1" x14ac:dyDescent="0.4">
      <c r="B10" s="203" t="s">
        <v>159</v>
      </c>
      <c r="C10" s="209" t="s">
        <v>179</v>
      </c>
      <c r="D10" s="207"/>
      <c r="E10" s="207"/>
      <c r="F10" s="207"/>
      <c r="G10" s="208"/>
    </row>
    <row r="11" spans="1:11" s="199" customFormat="1" ht="19" customHeight="1" thickBot="1" x14ac:dyDescent="0.4">
      <c r="B11" s="188" t="s">
        <v>158</v>
      </c>
      <c r="C11" s="189" t="s">
        <v>168</v>
      </c>
      <c r="D11" s="190"/>
      <c r="E11" s="190"/>
      <c r="F11" s="190"/>
      <c r="G11" s="191"/>
    </row>
    <row r="12" spans="1:11" ht="72.5" x14ac:dyDescent="0.35">
      <c r="A12" s="192"/>
      <c r="B12" s="193"/>
      <c r="C12" s="155" t="s">
        <v>150</v>
      </c>
      <c r="D12" s="156" t="s">
        <v>151</v>
      </c>
      <c r="E12" s="157" t="s">
        <v>201</v>
      </c>
      <c r="F12" s="158" t="s">
        <v>152</v>
      </c>
      <c r="G12" s="169" t="s">
        <v>156</v>
      </c>
      <c r="I12" s="274" t="s">
        <v>79</v>
      </c>
      <c r="J12" s="275"/>
      <c r="K12" s="275"/>
    </row>
    <row r="13" spans="1:11" ht="32" thickBot="1" x14ac:dyDescent="0.4">
      <c r="A13" s="194"/>
      <c r="B13" s="195"/>
      <c r="C13" s="151" t="s">
        <v>146</v>
      </c>
      <c r="D13" s="152" t="s">
        <v>147</v>
      </c>
      <c r="E13" s="153" t="s">
        <v>148</v>
      </c>
      <c r="F13" s="154" t="s">
        <v>146</v>
      </c>
      <c r="G13" s="170" t="s">
        <v>149</v>
      </c>
      <c r="I13" s="145"/>
    </row>
    <row r="14" spans="1:11" ht="43.5" x14ac:dyDescent="0.35">
      <c r="A14" s="171" t="s">
        <v>0</v>
      </c>
      <c r="B14" s="147" t="s">
        <v>157</v>
      </c>
      <c r="C14" s="148"/>
      <c r="D14" s="149"/>
      <c r="E14" s="68"/>
      <c r="F14" s="150"/>
      <c r="G14" s="172"/>
    </row>
    <row r="15" spans="1:11" ht="73" thickBot="1" x14ac:dyDescent="0.4">
      <c r="A15" s="173" t="s">
        <v>1</v>
      </c>
      <c r="B15" s="159" t="s">
        <v>171</v>
      </c>
      <c r="C15" s="160"/>
      <c r="D15" s="161"/>
      <c r="E15" s="162"/>
      <c r="F15" s="163"/>
      <c r="G15" s="174"/>
    </row>
    <row r="16" spans="1:11" ht="18" customHeight="1" x14ac:dyDescent="0.35">
      <c r="A16" s="175"/>
      <c r="B16" s="164" t="s">
        <v>2</v>
      </c>
      <c r="C16" s="165"/>
      <c r="D16" s="166"/>
      <c r="E16" s="167"/>
      <c r="F16" s="168"/>
      <c r="G16" s="176"/>
    </row>
    <row r="17" spans="1:7" ht="58.5" thickBot="1" x14ac:dyDescent="0.4">
      <c r="A17" s="173" t="s">
        <v>0</v>
      </c>
      <c r="B17" s="159" t="s">
        <v>172</v>
      </c>
      <c r="C17" s="160"/>
      <c r="D17" s="161"/>
      <c r="E17" s="162"/>
      <c r="F17" s="163"/>
      <c r="G17" s="177"/>
    </row>
    <row r="18" spans="1:7" ht="18" customHeight="1" x14ac:dyDescent="0.35">
      <c r="A18" s="175"/>
      <c r="B18" s="164" t="s">
        <v>2</v>
      </c>
      <c r="C18" s="165"/>
      <c r="D18" s="166"/>
      <c r="E18" s="167"/>
      <c r="F18" s="168"/>
      <c r="G18" s="176"/>
    </row>
    <row r="19" spans="1:7" ht="73" thickBot="1" x14ac:dyDescent="0.4">
      <c r="A19" s="173" t="s">
        <v>1</v>
      </c>
      <c r="B19" s="159" t="s">
        <v>173</v>
      </c>
      <c r="C19" s="160"/>
      <c r="D19" s="161"/>
      <c r="E19" s="162"/>
      <c r="F19" s="163"/>
      <c r="G19" s="177"/>
    </row>
    <row r="20" spans="1:7" ht="18" customHeight="1" x14ac:dyDescent="0.35">
      <c r="A20" s="175"/>
      <c r="B20" s="164" t="s">
        <v>2</v>
      </c>
      <c r="C20" s="165"/>
      <c r="D20" s="166"/>
      <c r="E20" s="167"/>
      <c r="F20" s="168"/>
      <c r="G20" s="176"/>
    </row>
    <row r="21" spans="1:7" ht="102" thickBot="1" x14ac:dyDescent="0.4">
      <c r="A21" s="173" t="s">
        <v>1</v>
      </c>
      <c r="B21" s="159" t="s">
        <v>174</v>
      </c>
      <c r="C21" s="160"/>
      <c r="D21" s="161"/>
      <c r="E21" s="162"/>
      <c r="F21" s="163"/>
      <c r="G21" s="177"/>
    </row>
    <row r="22" spans="1:7" ht="15" thickBot="1" x14ac:dyDescent="0.4">
      <c r="A22" s="178"/>
      <c r="B22" s="179" t="s">
        <v>3</v>
      </c>
      <c r="C22" s="180"/>
      <c r="D22" s="181"/>
      <c r="E22" s="182"/>
      <c r="F22" s="183"/>
      <c r="G22" s="184"/>
    </row>
    <row r="23" spans="1:7" x14ac:dyDescent="0.35">
      <c r="B23" s="61"/>
      <c r="C23" s="62"/>
      <c r="D23" s="62"/>
      <c r="E23" s="62"/>
      <c r="F23" s="63"/>
      <c r="G23" s="64"/>
    </row>
    <row r="24" spans="1:7" x14ac:dyDescent="0.35">
      <c r="B24" s="146" t="s">
        <v>72</v>
      </c>
    </row>
    <row r="25" spans="1:7" x14ac:dyDescent="0.35">
      <c r="B25" s="140"/>
      <c r="C25" s="196"/>
    </row>
    <row r="26" spans="1:7" ht="36" x14ac:dyDescent="0.35">
      <c r="B26" s="197" t="s">
        <v>161</v>
      </c>
      <c r="C26" s="198"/>
    </row>
    <row r="27" spans="1:7" x14ac:dyDescent="0.35">
      <c r="C27" s="196"/>
    </row>
    <row r="28" spans="1:7" x14ac:dyDescent="0.35">
      <c r="C28" s="196"/>
    </row>
  </sheetData>
  <mergeCells count="2">
    <mergeCell ref="I12:K12"/>
    <mergeCell ref="B2:G2"/>
  </mergeCells>
  <dataValidations xWindow="133" yWindow="332" count="1">
    <dataValidation type="list" allowBlank="1" showInputMessage="1" showErrorMessage="1" sqref="O2" xr:uid="{55627AEF-E179-4DC7-A368-D0C1A8971350}">
      <formula1>$O$2:$O$7</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A2912-4452-400A-8B26-C20065F009E2}">
  <sheetPr>
    <tabColor theme="4" tint="0.59999389629810485"/>
    <pageSetUpPr fitToPage="1"/>
  </sheetPr>
  <dimension ref="A1:H66"/>
  <sheetViews>
    <sheetView zoomScale="85" zoomScaleNormal="85" workbookViewId="0">
      <selection activeCell="F7" sqref="F7"/>
    </sheetView>
  </sheetViews>
  <sheetFormatPr defaultColWidth="9.1796875" defaultRowHeight="14" x14ac:dyDescent="0.35"/>
  <cols>
    <col min="1" max="1" width="28.54296875" style="129" customWidth="1"/>
    <col min="2" max="2" width="32.54296875" style="129" customWidth="1"/>
    <col min="3" max="3" width="35.54296875" style="129" customWidth="1"/>
    <col min="4" max="4" width="44.54296875" style="129" customWidth="1"/>
    <col min="5" max="7" width="19.7265625" style="129" customWidth="1"/>
    <col min="8" max="8" width="45" style="129" customWidth="1"/>
    <col min="9" max="16384" width="9.1796875" style="129"/>
  </cols>
  <sheetData>
    <row r="1" spans="1:8" ht="19" thickBot="1" x14ac:dyDescent="0.4">
      <c r="A1" s="281" t="s">
        <v>198</v>
      </c>
      <c r="B1" s="282"/>
      <c r="C1" s="282"/>
      <c r="D1" s="282"/>
      <c r="E1" s="283"/>
      <c r="F1" s="283"/>
      <c r="G1" s="283"/>
      <c r="H1" s="51"/>
    </row>
    <row r="2" spans="1:8" ht="15" thickBot="1" x14ac:dyDescent="0.4">
      <c r="A2" s="284"/>
      <c r="B2" s="285"/>
      <c r="C2" s="285"/>
      <c r="D2" s="285"/>
      <c r="E2" s="285"/>
      <c r="F2" s="285"/>
      <c r="G2" s="286"/>
      <c r="H2" s="51"/>
    </row>
    <row r="3" spans="1:8" ht="15" thickBot="1" x14ac:dyDescent="0.4">
      <c r="A3" s="287"/>
      <c r="B3" s="288"/>
      <c r="C3" s="288"/>
      <c r="D3" s="289"/>
      <c r="E3" s="290" t="s">
        <v>199</v>
      </c>
      <c r="F3" s="291"/>
      <c r="G3" s="292"/>
      <c r="H3" s="298"/>
    </row>
    <row r="4" spans="1:8" ht="63" customHeight="1" thickBot="1" x14ac:dyDescent="0.4">
      <c r="A4" s="299" t="s">
        <v>50</v>
      </c>
      <c r="B4" s="300"/>
      <c r="C4" s="288"/>
      <c r="D4" s="214" t="s">
        <v>51</v>
      </c>
      <c r="E4" s="301" t="s">
        <v>200</v>
      </c>
      <c r="F4" s="302"/>
      <c r="G4" s="302"/>
      <c r="H4" s="298"/>
    </row>
    <row r="5" spans="1:8" ht="15" thickBot="1" x14ac:dyDescent="0.4">
      <c r="A5" s="52"/>
      <c r="B5" s="53"/>
      <c r="C5" s="54"/>
      <c r="D5" s="54"/>
      <c r="E5" s="65">
        <v>1</v>
      </c>
      <c r="F5" s="66">
        <v>0.9</v>
      </c>
      <c r="G5" s="67">
        <v>0.6</v>
      </c>
      <c r="H5" s="51"/>
    </row>
    <row r="6" spans="1:8" ht="21.75" customHeight="1" x14ac:dyDescent="0.35">
      <c r="A6" s="139" t="s">
        <v>145</v>
      </c>
      <c r="B6" s="138" t="s">
        <v>144</v>
      </c>
      <c r="C6" s="137"/>
      <c r="D6" s="137" t="s">
        <v>143</v>
      </c>
      <c r="E6" s="251">
        <v>34452.65</v>
      </c>
      <c r="F6" s="252">
        <f>SUM(E6*90/100)</f>
        <v>31007.384999999998</v>
      </c>
      <c r="G6" s="253">
        <f>SUM(E6*60/100)</f>
        <v>20671.59</v>
      </c>
      <c r="H6" s="51"/>
    </row>
    <row r="7" spans="1:8" ht="94" x14ac:dyDescent="0.35">
      <c r="A7" s="136"/>
      <c r="B7" s="58" t="s">
        <v>142</v>
      </c>
      <c r="C7" s="56"/>
      <c r="D7" s="56" t="s">
        <v>141</v>
      </c>
      <c r="E7" s="254" t="s">
        <v>82</v>
      </c>
      <c r="F7" s="255" t="s">
        <v>82</v>
      </c>
      <c r="G7" s="256" t="s">
        <v>82</v>
      </c>
    </row>
    <row r="8" spans="1:8" ht="29.5" customHeight="1" x14ac:dyDescent="0.35">
      <c r="A8" s="303" t="s">
        <v>52</v>
      </c>
      <c r="B8" s="306" t="s">
        <v>140</v>
      </c>
      <c r="C8" s="307" t="s">
        <v>139</v>
      </c>
      <c r="D8" s="55" t="s">
        <v>138</v>
      </c>
      <c r="E8" s="251">
        <v>24609.05</v>
      </c>
      <c r="F8" s="68">
        <f t="shared" ref="F8:F48" si="0">SUM(E8*90/100)</f>
        <v>22148.145</v>
      </c>
      <c r="G8" s="253">
        <f t="shared" ref="G8:G48" si="1">SUM(E8*60/100)</f>
        <v>14765.43</v>
      </c>
      <c r="H8" s="51"/>
    </row>
    <row r="9" spans="1:8" ht="29.15" customHeight="1" x14ac:dyDescent="0.35">
      <c r="A9" s="304"/>
      <c r="B9" s="297"/>
      <c r="C9" s="308"/>
      <c r="D9" s="55" t="s">
        <v>137</v>
      </c>
      <c r="E9" s="251">
        <v>34452.65</v>
      </c>
      <c r="F9" s="68">
        <f t="shared" si="0"/>
        <v>31007.384999999998</v>
      </c>
      <c r="G9" s="253">
        <f t="shared" si="1"/>
        <v>20671.59</v>
      </c>
      <c r="H9" s="51"/>
    </row>
    <row r="10" spans="1:8" ht="14.5" x14ac:dyDescent="0.35">
      <c r="A10" s="304"/>
      <c r="B10" s="309" t="s">
        <v>53</v>
      </c>
      <c r="C10" s="311" t="s">
        <v>136</v>
      </c>
      <c r="D10" s="56" t="s">
        <v>135</v>
      </c>
      <c r="E10" s="251">
        <v>12304.45</v>
      </c>
      <c r="F10" s="68">
        <f t="shared" si="0"/>
        <v>11074.004999999999</v>
      </c>
      <c r="G10" s="253">
        <f t="shared" si="1"/>
        <v>7382.67</v>
      </c>
      <c r="H10" s="57"/>
    </row>
    <row r="11" spans="1:8" ht="14.5" x14ac:dyDescent="0.35">
      <c r="A11" s="304"/>
      <c r="B11" s="310"/>
      <c r="C11" s="312"/>
      <c r="D11" s="56" t="s">
        <v>134</v>
      </c>
      <c r="E11" s="251">
        <v>17226.2</v>
      </c>
      <c r="F11" s="252">
        <f t="shared" si="0"/>
        <v>15503.58</v>
      </c>
      <c r="G11" s="253">
        <f t="shared" si="1"/>
        <v>10335.719999999999</v>
      </c>
      <c r="H11" s="57"/>
    </row>
    <row r="12" spans="1:8" ht="14.5" x14ac:dyDescent="0.35">
      <c r="A12" s="304"/>
      <c r="B12" s="310"/>
      <c r="C12" s="312"/>
      <c r="D12" s="56" t="s">
        <v>133</v>
      </c>
      <c r="E12" s="251">
        <v>12304.45</v>
      </c>
      <c r="F12" s="252">
        <f t="shared" si="0"/>
        <v>11074.004999999999</v>
      </c>
      <c r="G12" s="253">
        <f t="shared" si="1"/>
        <v>7382.67</v>
      </c>
      <c r="H12" s="51"/>
    </row>
    <row r="13" spans="1:8" ht="14.5" x14ac:dyDescent="0.35">
      <c r="A13" s="304"/>
      <c r="B13" s="310"/>
      <c r="C13" s="308"/>
      <c r="D13" s="56" t="s">
        <v>132</v>
      </c>
      <c r="E13" s="251">
        <v>17226.2</v>
      </c>
      <c r="F13" s="252">
        <f t="shared" si="0"/>
        <v>15503.58</v>
      </c>
      <c r="G13" s="253">
        <f t="shared" si="1"/>
        <v>10335.719999999999</v>
      </c>
      <c r="H13" s="51"/>
    </row>
    <row r="14" spans="1:8" ht="16.5" customHeight="1" x14ac:dyDescent="0.35">
      <c r="A14" s="304"/>
      <c r="B14" s="310"/>
      <c r="C14" s="296" t="s">
        <v>131</v>
      </c>
      <c r="D14" s="56" t="s">
        <v>121</v>
      </c>
      <c r="E14" s="251">
        <v>12304.45</v>
      </c>
      <c r="F14" s="252">
        <f t="shared" si="0"/>
        <v>11074.004999999999</v>
      </c>
      <c r="G14" s="253">
        <f t="shared" si="1"/>
        <v>7382.67</v>
      </c>
      <c r="H14" s="51"/>
    </row>
    <row r="15" spans="1:8" ht="14.5" customHeight="1" x14ac:dyDescent="0.35">
      <c r="A15" s="304"/>
      <c r="B15" s="310"/>
      <c r="C15" s="310"/>
      <c r="D15" s="56" t="s">
        <v>54</v>
      </c>
      <c r="E15" s="251">
        <v>17226.2</v>
      </c>
      <c r="F15" s="252">
        <f t="shared" si="0"/>
        <v>15503.58</v>
      </c>
      <c r="G15" s="253">
        <f t="shared" si="1"/>
        <v>10335.719999999999</v>
      </c>
      <c r="H15" s="51"/>
    </row>
    <row r="16" spans="1:8" ht="71.25" customHeight="1" x14ac:dyDescent="0.35">
      <c r="A16" s="304"/>
      <c r="B16" s="310"/>
      <c r="C16" s="297"/>
      <c r="D16" s="56" t="s">
        <v>120</v>
      </c>
      <c r="E16" s="251">
        <v>12304.45</v>
      </c>
      <c r="F16" s="252">
        <f t="shared" si="0"/>
        <v>11074.004999999999</v>
      </c>
      <c r="G16" s="253">
        <f t="shared" si="1"/>
        <v>7382.67</v>
      </c>
      <c r="H16" s="51"/>
    </row>
    <row r="17" spans="1:8" ht="16.5" customHeight="1" x14ac:dyDescent="0.35">
      <c r="A17" s="304"/>
      <c r="B17" s="310"/>
      <c r="C17" s="313" t="s">
        <v>130</v>
      </c>
      <c r="D17" s="56" t="s">
        <v>121</v>
      </c>
      <c r="E17" s="251">
        <v>12304.45</v>
      </c>
      <c r="F17" s="252">
        <f t="shared" si="0"/>
        <v>11074.004999999999</v>
      </c>
      <c r="G17" s="253">
        <f t="shared" si="1"/>
        <v>7382.67</v>
      </c>
      <c r="H17" s="51"/>
    </row>
    <row r="18" spans="1:8" ht="29.5" customHeight="1" x14ac:dyDescent="0.35">
      <c r="A18" s="304"/>
      <c r="B18" s="310"/>
      <c r="C18" s="312"/>
      <c r="D18" s="56" t="s">
        <v>129</v>
      </c>
      <c r="E18" s="251">
        <v>12304.45</v>
      </c>
      <c r="F18" s="252">
        <f t="shared" si="0"/>
        <v>11074.004999999999</v>
      </c>
      <c r="G18" s="253">
        <f t="shared" si="1"/>
        <v>7382.67</v>
      </c>
      <c r="H18" s="51"/>
    </row>
    <row r="19" spans="1:8" ht="18" customHeight="1" x14ac:dyDescent="0.35">
      <c r="A19" s="304"/>
      <c r="B19" s="310"/>
      <c r="C19" s="312"/>
      <c r="D19" s="56" t="s">
        <v>128</v>
      </c>
      <c r="E19" s="251">
        <v>12304.45</v>
      </c>
      <c r="F19" s="252">
        <f t="shared" si="0"/>
        <v>11074.004999999999</v>
      </c>
      <c r="G19" s="253">
        <f t="shared" si="1"/>
        <v>7382.67</v>
      </c>
      <c r="H19" s="51"/>
    </row>
    <row r="20" spans="1:8" ht="16.5" customHeight="1" x14ac:dyDescent="0.35">
      <c r="A20" s="304"/>
      <c r="B20" s="310"/>
      <c r="C20" s="312"/>
      <c r="D20" s="56" t="s">
        <v>127</v>
      </c>
      <c r="E20" s="251">
        <v>12304.45</v>
      </c>
      <c r="F20" s="252">
        <f t="shared" si="0"/>
        <v>11074.004999999999</v>
      </c>
      <c r="G20" s="253">
        <f t="shared" si="1"/>
        <v>7382.67</v>
      </c>
      <c r="H20" s="51"/>
    </row>
    <row r="21" spans="1:8" ht="14.5" customHeight="1" x14ac:dyDescent="0.35">
      <c r="A21" s="304"/>
      <c r="B21" s="310"/>
      <c r="C21" s="312"/>
      <c r="D21" s="56" t="s">
        <v>54</v>
      </c>
      <c r="E21" s="251">
        <v>17226.2</v>
      </c>
      <c r="F21" s="252">
        <f t="shared" si="0"/>
        <v>15503.58</v>
      </c>
      <c r="G21" s="253">
        <f t="shared" si="1"/>
        <v>10335.719999999999</v>
      </c>
      <c r="H21" s="51"/>
    </row>
    <row r="22" spans="1:8" ht="16.5" customHeight="1" x14ac:dyDescent="0.35">
      <c r="A22" s="304"/>
      <c r="B22" s="310"/>
      <c r="C22" s="312"/>
      <c r="D22" s="56" t="s">
        <v>126</v>
      </c>
      <c r="E22" s="251">
        <v>17226.2</v>
      </c>
      <c r="F22" s="252">
        <f t="shared" si="0"/>
        <v>15503.58</v>
      </c>
      <c r="G22" s="253">
        <f t="shared" si="1"/>
        <v>10335.719999999999</v>
      </c>
      <c r="H22" s="51"/>
    </row>
    <row r="23" spans="1:8" ht="14.5" customHeight="1" x14ac:dyDescent="0.35">
      <c r="A23" s="304"/>
      <c r="B23" s="297"/>
      <c r="C23" s="308"/>
      <c r="D23" s="56" t="s">
        <v>125</v>
      </c>
      <c r="E23" s="251">
        <v>17226.2</v>
      </c>
      <c r="F23" s="252">
        <f t="shared" si="0"/>
        <v>15503.58</v>
      </c>
      <c r="G23" s="253">
        <f t="shared" si="1"/>
        <v>10335.719999999999</v>
      </c>
      <c r="H23" s="51"/>
    </row>
    <row r="24" spans="1:8" ht="16.5" customHeight="1" x14ac:dyDescent="0.35">
      <c r="A24" s="304"/>
      <c r="B24" s="309" t="s">
        <v>55</v>
      </c>
      <c r="C24" s="311" t="s">
        <v>124</v>
      </c>
      <c r="D24" s="56" t="s">
        <v>123</v>
      </c>
      <c r="E24" s="251">
        <v>24609.05</v>
      </c>
      <c r="F24" s="252">
        <f t="shared" si="0"/>
        <v>22148.145</v>
      </c>
      <c r="G24" s="253">
        <f t="shared" si="1"/>
        <v>14765.43</v>
      </c>
      <c r="H24" s="51"/>
    </row>
    <row r="25" spans="1:8" ht="15.65" customHeight="1" x14ac:dyDescent="0.35">
      <c r="A25" s="304"/>
      <c r="B25" s="310"/>
      <c r="C25" s="308"/>
      <c r="D25" s="56" t="s">
        <v>56</v>
      </c>
      <c r="E25" s="251">
        <v>34452.65</v>
      </c>
      <c r="F25" s="252">
        <f t="shared" si="0"/>
        <v>31007.384999999998</v>
      </c>
      <c r="G25" s="253">
        <f t="shared" si="1"/>
        <v>20671.59</v>
      </c>
      <c r="H25" s="51"/>
    </row>
    <row r="26" spans="1:8" ht="18.649999999999999" customHeight="1" x14ac:dyDescent="0.35">
      <c r="A26" s="304"/>
      <c r="B26" s="310"/>
      <c r="C26" s="313" t="s">
        <v>122</v>
      </c>
      <c r="D26" s="56" t="s">
        <v>121</v>
      </c>
      <c r="E26" s="251">
        <v>24609.05</v>
      </c>
      <c r="F26" s="252">
        <f t="shared" si="0"/>
        <v>22148.145</v>
      </c>
      <c r="G26" s="253">
        <f t="shared" si="1"/>
        <v>14765.43</v>
      </c>
      <c r="H26" s="51"/>
    </row>
    <row r="27" spans="1:8" ht="19" customHeight="1" x14ac:dyDescent="0.35">
      <c r="A27" s="304"/>
      <c r="B27" s="310"/>
      <c r="C27" s="312"/>
      <c r="D27" s="56" t="s">
        <v>54</v>
      </c>
      <c r="E27" s="251">
        <v>34452.65</v>
      </c>
      <c r="F27" s="252">
        <f t="shared" si="0"/>
        <v>31007.384999999998</v>
      </c>
      <c r="G27" s="253">
        <f t="shared" si="1"/>
        <v>20671.59</v>
      </c>
      <c r="H27" s="51"/>
    </row>
    <row r="28" spans="1:8" ht="22.5" customHeight="1" x14ac:dyDescent="0.35">
      <c r="A28" s="305"/>
      <c r="B28" s="297"/>
      <c r="C28" s="308"/>
      <c r="D28" s="56" t="s">
        <v>120</v>
      </c>
      <c r="E28" s="251">
        <v>24609.05</v>
      </c>
      <c r="F28" s="252">
        <f t="shared" si="0"/>
        <v>22148.145</v>
      </c>
      <c r="G28" s="253">
        <f t="shared" si="1"/>
        <v>14765.43</v>
      </c>
      <c r="H28" s="51"/>
    </row>
    <row r="29" spans="1:8" ht="36.65" customHeight="1" x14ac:dyDescent="0.35">
      <c r="A29" s="314" t="s">
        <v>57</v>
      </c>
      <c r="B29" s="296" t="s">
        <v>119</v>
      </c>
      <c r="C29" s="296" t="s">
        <v>118</v>
      </c>
      <c r="D29" s="59" t="s">
        <v>77</v>
      </c>
      <c r="E29" s="251">
        <v>86.2</v>
      </c>
      <c r="F29" s="252">
        <f t="shared" si="0"/>
        <v>77.58</v>
      </c>
      <c r="G29" s="257">
        <f t="shared" si="1"/>
        <v>51.72</v>
      </c>
      <c r="H29" s="51"/>
    </row>
    <row r="30" spans="1:8" ht="39" customHeight="1" x14ac:dyDescent="0.35">
      <c r="A30" s="304"/>
      <c r="B30" s="297"/>
      <c r="C30" s="297"/>
      <c r="D30" s="59" t="s">
        <v>78</v>
      </c>
      <c r="E30" s="251">
        <v>12.3</v>
      </c>
      <c r="F30" s="252">
        <f t="shared" si="0"/>
        <v>11.07</v>
      </c>
      <c r="G30" s="253">
        <f t="shared" si="1"/>
        <v>7.38</v>
      </c>
      <c r="H30" s="60"/>
    </row>
    <row r="31" spans="1:8" ht="40" customHeight="1" x14ac:dyDescent="0.35">
      <c r="A31" s="304"/>
      <c r="B31" s="296" t="s">
        <v>58</v>
      </c>
      <c r="C31" s="296" t="s">
        <v>117</v>
      </c>
      <c r="D31" s="59" t="s">
        <v>77</v>
      </c>
      <c r="E31" s="251">
        <v>172.25</v>
      </c>
      <c r="F31" s="252">
        <f t="shared" si="0"/>
        <v>155.02500000000001</v>
      </c>
      <c r="G31" s="253">
        <f t="shared" si="1"/>
        <v>103.35</v>
      </c>
      <c r="H31" s="51"/>
    </row>
    <row r="32" spans="1:8" ht="49.5" customHeight="1" x14ac:dyDescent="0.35">
      <c r="A32" s="304"/>
      <c r="B32" s="297"/>
      <c r="C32" s="297"/>
      <c r="D32" s="59" t="s">
        <v>99</v>
      </c>
      <c r="E32" s="251">
        <v>12.3</v>
      </c>
      <c r="F32" s="252">
        <f t="shared" si="0"/>
        <v>11.07</v>
      </c>
      <c r="G32" s="253">
        <f t="shared" si="1"/>
        <v>7.38</v>
      </c>
      <c r="H32" s="51"/>
    </row>
    <row r="33" spans="1:8" ht="48" customHeight="1" x14ac:dyDescent="0.35">
      <c r="A33" s="304"/>
      <c r="B33" s="296" t="s">
        <v>59</v>
      </c>
      <c r="C33" s="296" t="s">
        <v>116</v>
      </c>
      <c r="D33" s="59" t="s">
        <v>77</v>
      </c>
      <c r="E33" s="251">
        <v>221.5</v>
      </c>
      <c r="F33" s="252">
        <f t="shared" si="0"/>
        <v>199.35</v>
      </c>
      <c r="G33" s="253">
        <f t="shared" si="1"/>
        <v>132.9</v>
      </c>
      <c r="H33" s="51"/>
    </row>
    <row r="34" spans="1:8" ht="58" customHeight="1" x14ac:dyDescent="0.35">
      <c r="A34" s="304"/>
      <c r="B34" s="297"/>
      <c r="C34" s="297"/>
      <c r="D34" s="59" t="s">
        <v>99</v>
      </c>
      <c r="E34" s="251">
        <v>12.3</v>
      </c>
      <c r="F34" s="252">
        <f t="shared" si="0"/>
        <v>11.07</v>
      </c>
      <c r="G34" s="253">
        <f t="shared" si="1"/>
        <v>7.38</v>
      </c>
      <c r="H34" s="51"/>
    </row>
    <row r="35" spans="1:8" ht="16.5" customHeight="1" x14ac:dyDescent="0.35">
      <c r="A35" s="304"/>
      <c r="B35" s="296" t="s">
        <v>60</v>
      </c>
      <c r="C35" s="296" t="s">
        <v>115</v>
      </c>
      <c r="D35" s="59" t="s">
        <v>77</v>
      </c>
      <c r="E35" s="251">
        <v>172.25</v>
      </c>
      <c r="F35" s="252">
        <f t="shared" si="0"/>
        <v>155.02500000000001</v>
      </c>
      <c r="G35" s="253">
        <f t="shared" si="1"/>
        <v>103.35</v>
      </c>
      <c r="H35" s="51"/>
    </row>
    <row r="36" spans="1:8" ht="18" customHeight="1" x14ac:dyDescent="0.35">
      <c r="A36" s="304"/>
      <c r="B36" s="297"/>
      <c r="C36" s="297"/>
      <c r="D36" s="59" t="s">
        <v>99</v>
      </c>
      <c r="E36" s="251">
        <v>12.3</v>
      </c>
      <c r="F36" s="252">
        <f t="shared" si="0"/>
        <v>11.07</v>
      </c>
      <c r="G36" s="253">
        <f t="shared" si="1"/>
        <v>7.38</v>
      </c>
      <c r="H36" s="51"/>
    </row>
    <row r="37" spans="1:8" ht="20.5" customHeight="1" x14ac:dyDescent="0.35">
      <c r="A37" s="304"/>
      <c r="B37" s="296" t="s">
        <v>114</v>
      </c>
      <c r="C37" s="296" t="s">
        <v>113</v>
      </c>
      <c r="D37" s="59" t="s">
        <v>77</v>
      </c>
      <c r="E37" s="251">
        <v>172.25</v>
      </c>
      <c r="F37" s="252">
        <f t="shared" si="0"/>
        <v>155.02500000000001</v>
      </c>
      <c r="G37" s="253">
        <f t="shared" si="1"/>
        <v>103.35</v>
      </c>
      <c r="H37" s="51"/>
    </row>
    <row r="38" spans="1:8" ht="34.5" customHeight="1" x14ac:dyDescent="0.35">
      <c r="A38" s="304"/>
      <c r="B38" s="297"/>
      <c r="C38" s="297"/>
      <c r="D38" s="59" t="s">
        <v>99</v>
      </c>
      <c r="E38" s="251">
        <v>12.3</v>
      </c>
      <c r="F38" s="252">
        <f t="shared" si="0"/>
        <v>11.07</v>
      </c>
      <c r="G38" s="253">
        <f t="shared" si="1"/>
        <v>7.38</v>
      </c>
      <c r="H38" s="51"/>
    </row>
    <row r="39" spans="1:8" ht="96.75" customHeight="1" x14ac:dyDescent="0.35">
      <c r="A39" s="304"/>
      <c r="B39" s="296" t="s">
        <v>61</v>
      </c>
      <c r="C39" s="296" t="s">
        <v>112</v>
      </c>
      <c r="D39" s="59" t="s">
        <v>77</v>
      </c>
      <c r="E39" s="251">
        <v>246.05</v>
      </c>
      <c r="F39" s="252">
        <f t="shared" si="0"/>
        <v>221.44499999999999</v>
      </c>
      <c r="G39" s="253">
        <f t="shared" si="1"/>
        <v>147.63</v>
      </c>
      <c r="H39" s="51"/>
    </row>
    <row r="40" spans="1:8" ht="100.5" customHeight="1" x14ac:dyDescent="0.35">
      <c r="A40" s="304"/>
      <c r="B40" s="297"/>
      <c r="C40" s="297"/>
      <c r="D40" s="59" t="s">
        <v>99</v>
      </c>
      <c r="E40" s="251">
        <v>12.3</v>
      </c>
      <c r="F40" s="252">
        <f t="shared" si="0"/>
        <v>11.07</v>
      </c>
      <c r="G40" s="253">
        <f t="shared" si="1"/>
        <v>7.38</v>
      </c>
      <c r="H40" s="51"/>
    </row>
    <row r="41" spans="1:8" ht="16.5" customHeight="1" x14ac:dyDescent="0.35">
      <c r="A41" s="304"/>
      <c r="B41" s="296" t="s">
        <v>111</v>
      </c>
      <c r="C41" s="135" t="s">
        <v>110</v>
      </c>
      <c r="D41" s="59" t="s">
        <v>77</v>
      </c>
      <c r="E41" s="251">
        <v>246.05</v>
      </c>
      <c r="F41" s="252">
        <f t="shared" si="0"/>
        <v>221.44499999999999</v>
      </c>
      <c r="G41" s="253">
        <f t="shared" si="1"/>
        <v>147.63</v>
      </c>
      <c r="H41" s="51"/>
    </row>
    <row r="42" spans="1:8" ht="16.5" x14ac:dyDescent="0.35">
      <c r="A42" s="304"/>
      <c r="B42" s="310"/>
      <c r="C42" s="135" t="s">
        <v>109</v>
      </c>
      <c r="D42" s="59" t="s">
        <v>77</v>
      </c>
      <c r="E42" s="251">
        <v>24.55</v>
      </c>
      <c r="F42" s="252">
        <f t="shared" si="0"/>
        <v>22.094999999999999</v>
      </c>
      <c r="G42" s="253">
        <f t="shared" si="1"/>
        <v>14.73</v>
      </c>
      <c r="H42" s="51"/>
    </row>
    <row r="43" spans="1:8" ht="16.5" x14ac:dyDescent="0.35">
      <c r="A43" s="304"/>
      <c r="B43" s="297"/>
      <c r="C43" s="58"/>
      <c r="D43" s="59" t="s">
        <v>99</v>
      </c>
      <c r="E43" s="251">
        <v>12.3</v>
      </c>
      <c r="F43" s="252">
        <f t="shared" si="0"/>
        <v>11.07</v>
      </c>
      <c r="G43" s="253">
        <f t="shared" si="1"/>
        <v>7.38</v>
      </c>
      <c r="H43" s="51"/>
    </row>
    <row r="44" spans="1:8" ht="16.5" customHeight="1" x14ac:dyDescent="0.35">
      <c r="A44" s="304"/>
      <c r="B44" s="296" t="s">
        <v>108</v>
      </c>
      <c r="C44" s="296" t="s">
        <v>107</v>
      </c>
      <c r="D44" s="59" t="s">
        <v>77</v>
      </c>
      <c r="E44" s="251">
        <v>86.2</v>
      </c>
      <c r="F44" s="252">
        <f t="shared" si="0"/>
        <v>77.58</v>
      </c>
      <c r="G44" s="253">
        <f t="shared" si="1"/>
        <v>51.72</v>
      </c>
      <c r="H44" s="51"/>
    </row>
    <row r="45" spans="1:8" ht="16.5" customHeight="1" x14ac:dyDescent="0.35">
      <c r="A45" s="304"/>
      <c r="B45" s="297"/>
      <c r="C45" s="297"/>
      <c r="D45" s="59" t="s">
        <v>99</v>
      </c>
      <c r="E45" s="251">
        <v>12.3</v>
      </c>
      <c r="F45" s="252">
        <f t="shared" si="0"/>
        <v>11.07</v>
      </c>
      <c r="G45" s="253">
        <f t="shared" si="1"/>
        <v>7.38</v>
      </c>
      <c r="H45" s="51"/>
    </row>
    <row r="46" spans="1:8" ht="42.65" customHeight="1" x14ac:dyDescent="0.35">
      <c r="A46" s="304"/>
      <c r="B46" s="296" t="s">
        <v>106</v>
      </c>
      <c r="C46" s="296" t="s">
        <v>105</v>
      </c>
      <c r="D46" s="59" t="s">
        <v>77</v>
      </c>
      <c r="E46" s="251">
        <v>61.5</v>
      </c>
      <c r="F46" s="252">
        <f t="shared" si="0"/>
        <v>55.35</v>
      </c>
      <c r="G46" s="253">
        <f t="shared" si="1"/>
        <v>36.9</v>
      </c>
      <c r="H46" s="51"/>
    </row>
    <row r="47" spans="1:8" ht="54.75" customHeight="1" x14ac:dyDescent="0.35">
      <c r="A47" s="304"/>
      <c r="B47" s="297"/>
      <c r="C47" s="297"/>
      <c r="D47" s="59" t="s">
        <v>99</v>
      </c>
      <c r="E47" s="251">
        <v>12.3</v>
      </c>
      <c r="F47" s="252">
        <f t="shared" si="0"/>
        <v>11.07</v>
      </c>
      <c r="G47" s="253">
        <f t="shared" si="1"/>
        <v>7.38</v>
      </c>
      <c r="H47" s="51"/>
    </row>
    <row r="48" spans="1:8" ht="79.5" customHeight="1" x14ac:dyDescent="0.35">
      <c r="A48" s="304"/>
      <c r="B48" s="58" t="s">
        <v>104</v>
      </c>
      <c r="C48" s="56" t="s">
        <v>103</v>
      </c>
      <c r="D48" s="59" t="s">
        <v>77</v>
      </c>
      <c r="E48" s="251">
        <v>24.55</v>
      </c>
      <c r="F48" s="252">
        <f t="shared" si="0"/>
        <v>22.094999999999999</v>
      </c>
      <c r="G48" s="253">
        <f t="shared" si="1"/>
        <v>14.73</v>
      </c>
      <c r="H48" s="51"/>
    </row>
    <row r="49" spans="1:8" ht="32.15" customHeight="1" x14ac:dyDescent="0.35">
      <c r="A49" s="304"/>
      <c r="B49" s="58" t="s">
        <v>102</v>
      </c>
      <c r="C49" s="56" t="s">
        <v>101</v>
      </c>
      <c r="D49" s="56" t="s">
        <v>63</v>
      </c>
      <c r="E49" s="251" t="s">
        <v>192</v>
      </c>
      <c r="F49" s="258">
        <v>0</v>
      </c>
      <c r="G49" s="259">
        <v>0</v>
      </c>
      <c r="H49" s="51"/>
    </row>
    <row r="50" spans="1:8" ht="46" customHeight="1" x14ac:dyDescent="0.35">
      <c r="A50" s="304"/>
      <c r="B50" s="296" t="s">
        <v>62</v>
      </c>
      <c r="C50" s="296" t="s">
        <v>100</v>
      </c>
      <c r="D50" s="59" t="s">
        <v>77</v>
      </c>
      <c r="E50" s="251">
        <v>172.25</v>
      </c>
      <c r="F50" s="252">
        <f>SUM(E50*90/100)</f>
        <v>155.02500000000001</v>
      </c>
      <c r="G50" s="253">
        <f>SUM(E50*60/100)</f>
        <v>103.35</v>
      </c>
      <c r="H50" s="51"/>
    </row>
    <row r="51" spans="1:8" ht="49.5" customHeight="1" x14ac:dyDescent="0.35">
      <c r="A51" s="304"/>
      <c r="B51" s="297"/>
      <c r="C51" s="297"/>
      <c r="D51" s="59" t="s">
        <v>99</v>
      </c>
      <c r="E51" s="251">
        <v>12.3</v>
      </c>
      <c r="F51" s="252">
        <f>SUM(E51*90/100)</f>
        <v>11.07</v>
      </c>
      <c r="G51" s="253">
        <f>SUM(E51*60/100)</f>
        <v>7.38</v>
      </c>
      <c r="H51" s="51"/>
    </row>
    <row r="52" spans="1:8" ht="126.75" customHeight="1" x14ac:dyDescent="0.35">
      <c r="A52" s="304"/>
      <c r="B52" s="58" t="s">
        <v>98</v>
      </c>
      <c r="C52" s="56" t="s">
        <v>97</v>
      </c>
      <c r="D52" s="56" t="s">
        <v>63</v>
      </c>
      <c r="E52" s="251" t="s">
        <v>193</v>
      </c>
      <c r="F52" s="258">
        <v>0</v>
      </c>
      <c r="G52" s="259">
        <v>0</v>
      </c>
      <c r="H52" s="51"/>
    </row>
    <row r="53" spans="1:8" ht="321.75" customHeight="1" thickBot="1" x14ac:dyDescent="0.4">
      <c r="A53" s="315"/>
      <c r="B53" s="134" t="s">
        <v>96</v>
      </c>
      <c r="C53" s="133" t="s">
        <v>95</v>
      </c>
      <c r="D53" s="133" t="s">
        <v>94</v>
      </c>
      <c r="E53" s="251" t="s">
        <v>82</v>
      </c>
      <c r="F53" s="260" t="s">
        <v>82</v>
      </c>
      <c r="G53" s="261" t="s">
        <v>82</v>
      </c>
      <c r="H53" s="51"/>
    </row>
    <row r="54" spans="1:8" ht="14.5" x14ac:dyDescent="0.35">
      <c r="A54" s="132"/>
      <c r="B54" s="132"/>
      <c r="C54" s="132"/>
      <c r="D54" s="132"/>
      <c r="E54" s="143"/>
      <c r="F54" s="144"/>
      <c r="G54" s="144"/>
      <c r="H54" s="51"/>
    </row>
    <row r="55" spans="1:8" x14ac:dyDescent="0.35">
      <c r="A55" s="45"/>
      <c r="B55" s="45"/>
      <c r="C55" s="45"/>
      <c r="D55" s="45"/>
      <c r="E55" s="48"/>
      <c r="F55" s="48"/>
      <c r="G55" s="48"/>
    </row>
    <row r="56" spans="1:8" ht="21.75" customHeight="1" x14ac:dyDescent="0.35">
      <c r="A56" s="49" t="s">
        <v>64</v>
      </c>
      <c r="B56" s="50"/>
      <c r="C56" s="131"/>
      <c r="D56" s="316" t="s">
        <v>65</v>
      </c>
      <c r="E56" s="317"/>
      <c r="F56" s="317"/>
      <c r="G56" s="318"/>
    </row>
    <row r="57" spans="1:8" ht="186" customHeight="1" x14ac:dyDescent="0.35">
      <c r="A57" s="46">
        <v>43282</v>
      </c>
      <c r="B57" s="47" t="s">
        <v>66</v>
      </c>
      <c r="C57" s="47"/>
      <c r="D57" s="44" t="s">
        <v>67</v>
      </c>
      <c r="E57" s="293" t="s">
        <v>68</v>
      </c>
      <c r="F57" s="294"/>
      <c r="G57" s="295"/>
    </row>
    <row r="58" spans="1:8" ht="178.5" customHeight="1" x14ac:dyDescent="0.35">
      <c r="A58" s="46">
        <v>43647</v>
      </c>
      <c r="B58" s="43" t="s">
        <v>69</v>
      </c>
      <c r="C58" s="43"/>
      <c r="D58" s="44" t="s">
        <v>70</v>
      </c>
      <c r="E58" s="293" t="s">
        <v>68</v>
      </c>
      <c r="F58" s="294"/>
      <c r="G58" s="295"/>
    </row>
    <row r="59" spans="1:8" ht="307.5" customHeight="1" x14ac:dyDescent="0.35">
      <c r="A59" s="46">
        <v>44071</v>
      </c>
      <c r="B59" s="47" t="s">
        <v>71</v>
      </c>
      <c r="C59" s="47"/>
      <c r="D59" s="44" t="s">
        <v>93</v>
      </c>
      <c r="E59" s="293" t="s">
        <v>68</v>
      </c>
      <c r="F59" s="294"/>
      <c r="G59" s="295"/>
    </row>
    <row r="60" spans="1:8" ht="169.5" customHeight="1" x14ac:dyDescent="0.35">
      <c r="A60" s="46">
        <v>44378</v>
      </c>
      <c r="B60" s="47" t="s">
        <v>76</v>
      </c>
      <c r="C60" s="47"/>
      <c r="D60" s="130" t="s">
        <v>75</v>
      </c>
      <c r="E60" s="278" t="s">
        <v>68</v>
      </c>
      <c r="F60" s="279"/>
      <c r="G60" s="280"/>
    </row>
    <row r="61" spans="1:8" ht="245.25" customHeight="1" x14ac:dyDescent="0.35">
      <c r="A61" s="46">
        <v>44743</v>
      </c>
      <c r="B61" s="47" t="s">
        <v>92</v>
      </c>
      <c r="C61" s="47"/>
      <c r="D61" s="44" t="s">
        <v>91</v>
      </c>
      <c r="E61" s="278" t="s">
        <v>68</v>
      </c>
      <c r="F61" s="279"/>
      <c r="G61" s="280"/>
    </row>
    <row r="62" spans="1:8" ht="210" x14ac:dyDescent="0.35">
      <c r="A62" s="46">
        <v>45161</v>
      </c>
      <c r="B62" s="47" t="s">
        <v>186</v>
      </c>
      <c r="C62" s="47" t="s">
        <v>187</v>
      </c>
      <c r="D62" s="250" t="s">
        <v>188</v>
      </c>
      <c r="E62" s="278" t="s">
        <v>68</v>
      </c>
      <c r="F62" s="279"/>
      <c r="G62" s="280"/>
    </row>
    <row r="63" spans="1:8" ht="253.5" x14ac:dyDescent="0.35">
      <c r="A63" s="46">
        <v>45226</v>
      </c>
      <c r="B63" s="47" t="s">
        <v>189</v>
      </c>
      <c r="C63" s="47" t="s">
        <v>190</v>
      </c>
      <c r="D63" s="250"/>
      <c r="E63" s="278" t="s">
        <v>68</v>
      </c>
      <c r="F63" s="279"/>
      <c r="G63" s="280"/>
    </row>
    <row r="64" spans="1:8" ht="43.5" x14ac:dyDescent="0.35">
      <c r="A64" s="46">
        <v>45474</v>
      </c>
      <c r="B64" s="263" t="s">
        <v>195</v>
      </c>
      <c r="C64" s="263"/>
      <c r="D64" s="264" t="s">
        <v>196</v>
      </c>
      <c r="E64" s="278" t="s">
        <v>68</v>
      </c>
      <c r="F64" s="279"/>
      <c r="G64" s="280"/>
    </row>
    <row r="66" spans="1:1" x14ac:dyDescent="0.35">
      <c r="A66" s="129" t="s">
        <v>197</v>
      </c>
    </row>
  </sheetData>
  <sheetProtection algorithmName="SHA-512" hashValue="htnxJhocHkgsq6J6GwlQ7ZKyRQ2HbBk3W1Y2aD+n5e6j0aU4tIPEVZ9FCln3pRyW5i4C2cPqpbLvg/9fcoZn6g==" saltValue="yXNqhhDG16YZePGNvn7tJw==" spinCount="100000" sheet="1" objects="1" scenarios="1"/>
  <mergeCells count="46">
    <mergeCell ref="B50:B51"/>
    <mergeCell ref="C50:C51"/>
    <mergeCell ref="D56:G56"/>
    <mergeCell ref="E62:G62"/>
    <mergeCell ref="E63:G63"/>
    <mergeCell ref="E58:G58"/>
    <mergeCell ref="E59:G59"/>
    <mergeCell ref="E60:G60"/>
    <mergeCell ref="E61:G61"/>
    <mergeCell ref="C39:C40"/>
    <mergeCell ref="B41:B43"/>
    <mergeCell ref="B44:B45"/>
    <mergeCell ref="B46:B47"/>
    <mergeCell ref="C46:C47"/>
    <mergeCell ref="H3:H4"/>
    <mergeCell ref="A4:C4"/>
    <mergeCell ref="E4:G4"/>
    <mergeCell ref="C44:C45"/>
    <mergeCell ref="A8:A28"/>
    <mergeCell ref="B8:B9"/>
    <mergeCell ref="C8:C9"/>
    <mergeCell ref="B10:B23"/>
    <mergeCell ref="C10:C13"/>
    <mergeCell ref="C14:C16"/>
    <mergeCell ref="C17:C23"/>
    <mergeCell ref="B24:B28"/>
    <mergeCell ref="C24:C25"/>
    <mergeCell ref="C26:C28"/>
    <mergeCell ref="A29:A53"/>
    <mergeCell ref="B29:B30"/>
    <mergeCell ref="E64:G64"/>
    <mergeCell ref="A1:G1"/>
    <mergeCell ref="A2:G2"/>
    <mergeCell ref="A3:D3"/>
    <mergeCell ref="E3:G3"/>
    <mergeCell ref="E57:G57"/>
    <mergeCell ref="C29:C30"/>
    <mergeCell ref="B31:B32"/>
    <mergeCell ref="C31:C32"/>
    <mergeCell ref="B33:B34"/>
    <mergeCell ref="C33:C34"/>
    <mergeCell ref="B35:B36"/>
    <mergeCell ref="C35:C36"/>
    <mergeCell ref="B37:B38"/>
    <mergeCell ref="C37:C38"/>
    <mergeCell ref="B39:B40"/>
  </mergeCells>
  <hyperlinks>
    <hyperlink ref="D58" r:id="rId1" xr:uid="{7AFB319A-6B20-4E7A-852D-32DD9DCAA1C2}"/>
    <hyperlink ref="D57" r:id="rId2" xr:uid="{14CA2385-AB03-4053-A271-2DF0885462A2}"/>
    <hyperlink ref="D59" r:id="rId3" xr:uid="{5A9A7A15-4DDC-4F99-8097-733C0D39B364}"/>
    <hyperlink ref="E57" r:id="rId4" xr:uid="{5A48E7E2-BFA9-42A6-8EA7-C4AAD6A62C71}"/>
    <hyperlink ref="E58" r:id="rId5" xr:uid="{430C1986-B969-479A-A82C-B7F714A13976}"/>
    <hyperlink ref="E59" r:id="rId6" xr:uid="{B56D3A81-D254-4E28-8E2F-E071A7189593}"/>
    <hyperlink ref="D60" r:id="rId7" display="https://www.legislation.qld.gov.au/view/pdf/asmade/sl-2021-0078" xr:uid="{06885A73-1C4E-4E08-AC35-D81F8D71BB77}"/>
    <hyperlink ref="E60" r:id="rId8" display="https://www.legislation.qld.gov.au/view/pdf/inforce/2021-05-28/sl-2017-0078" xr:uid="{5D6D3DE5-023A-44E3-ACF5-235D9F29EEDB}"/>
    <hyperlink ref="E60:G60" r:id="rId9" display="Planning Regulation 2017" xr:uid="{D9779263-A49A-46B9-A4C0-A66385805447}"/>
    <hyperlink ref="D61" r:id="rId10" xr:uid="{BFF7F407-C0B7-42E0-BE00-6915E2F2D89C}"/>
    <hyperlink ref="E61:G61" r:id="rId11" display="Planning Regulation 2017" xr:uid="{75F5D1D2-4F5B-4C40-91FE-94B07EBD0044}"/>
    <hyperlink ref="E62:G62" r:id="rId12" display="Planning Regulation 2017" xr:uid="{0E38D0C7-8E65-4598-B5CE-0C89F1D1F8A8}"/>
    <hyperlink ref="E63:G63" r:id="rId13" location="sch.16" display="Planning Regulation 2017" xr:uid="{F1CD1133-D6DE-449E-B603-5260ADDFFD0B}"/>
    <hyperlink ref="D62" r:id="rId14" xr:uid="{1E0D5E20-44C2-4586-8AF4-A02E9821B2ED}"/>
    <hyperlink ref="D64" r:id="rId15" location="sec.1" display="https://www.legislation.qld.gov.au/view/html/asmade/sl-2024-0107 - sec.1" xr:uid="{50128315-3694-4690-ADE4-E33292697799}"/>
    <hyperlink ref="E64:G64" r:id="rId16" location="sch.16" display="Planning Regulation 2017" xr:uid="{6AC1888B-B44C-4274-8DD4-4B8F9BB84788}"/>
  </hyperlinks>
  <pageMargins left="0.7" right="0.7" top="0.75" bottom="0.75" header="0.3" footer="0.3"/>
  <pageSetup paperSize="9" scale="37" fitToHeight="0" orientation="portrait" r:id="rId1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sheetPr>
  <dimension ref="A2:R113"/>
  <sheetViews>
    <sheetView zoomScale="115" zoomScaleNormal="115" workbookViewId="0">
      <selection activeCell="C6" sqref="C6"/>
    </sheetView>
  </sheetViews>
  <sheetFormatPr defaultColWidth="8.81640625" defaultRowHeight="14.5" x14ac:dyDescent="0.35"/>
  <cols>
    <col min="1" max="1" width="14.26953125" style="5" customWidth="1"/>
    <col min="2" max="2" width="13.1796875" style="33" customWidth="1"/>
    <col min="3" max="3" width="13.1796875" style="15" customWidth="1"/>
    <col min="4" max="4" width="12.81640625" style="1" customWidth="1"/>
    <col min="5" max="5" width="8.81640625" style="1"/>
    <col min="6" max="6" width="9.7265625" style="1" customWidth="1"/>
    <col min="7" max="7" width="16.453125" style="25" customWidth="1"/>
    <col min="8" max="16384" width="8.81640625" style="1"/>
  </cols>
  <sheetData>
    <row r="2" spans="1:9" x14ac:dyDescent="0.35">
      <c r="A2" s="18" t="s">
        <v>33</v>
      </c>
      <c r="B2" s="32"/>
      <c r="C2" s="19"/>
      <c r="D2" s="20"/>
      <c r="E2" s="20"/>
      <c r="F2" s="20"/>
      <c r="G2" s="27"/>
      <c r="H2" s="20"/>
    </row>
    <row r="3" spans="1:9" x14ac:dyDescent="0.35">
      <c r="A3" s="4"/>
    </row>
    <row r="4" spans="1:9" ht="12.75" customHeight="1" x14ac:dyDescent="0.35">
      <c r="A4" s="21" t="s">
        <v>34</v>
      </c>
      <c r="B4" s="34"/>
    </row>
    <row r="5" spans="1:9" s="3" customFormat="1" ht="31.5" customHeight="1" x14ac:dyDescent="0.35">
      <c r="A5" s="17" t="s">
        <v>35</v>
      </c>
      <c r="B5" s="35" t="s">
        <v>36</v>
      </c>
      <c r="C5" s="16"/>
      <c r="D5" s="23" t="s">
        <v>37</v>
      </c>
      <c r="E5" s="24"/>
      <c r="F5" s="23" t="s">
        <v>38</v>
      </c>
      <c r="G5" s="26" t="s">
        <v>38</v>
      </c>
      <c r="H5" s="22"/>
    </row>
    <row r="6" spans="1:9" s="31" customFormat="1" ht="31.5" customHeight="1" x14ac:dyDescent="0.35">
      <c r="A6" s="41">
        <v>45657</v>
      </c>
      <c r="B6" s="36">
        <v>143.6</v>
      </c>
      <c r="C6" s="28"/>
      <c r="D6" s="9">
        <f t="shared" ref="D6" si="0">B6/B7-1</f>
        <v>7.7192982456140147E-3</v>
      </c>
      <c r="E6" s="29"/>
      <c r="F6" s="10">
        <f t="shared" ref="F6" si="1">AVERAGE(D6:D17)</f>
        <v>1.5847245144635258E-2</v>
      </c>
      <c r="G6" s="127">
        <f t="shared" ref="G6" si="2">G7*(1+F6)</f>
        <v>141.13885379741407</v>
      </c>
      <c r="H6" s="30"/>
    </row>
    <row r="7" spans="1:9" s="31" customFormat="1" ht="18.649999999999999" customHeight="1" x14ac:dyDescent="0.35">
      <c r="A7" s="41">
        <v>45565</v>
      </c>
      <c r="B7" s="36">
        <v>142.5</v>
      </c>
      <c r="C7" s="28"/>
      <c r="D7" s="9">
        <f t="shared" ref="D7" si="3">B7/B8-1</f>
        <v>9.9220411055989111E-3</v>
      </c>
      <c r="E7" s="29"/>
      <c r="F7" s="10">
        <f t="shared" ref="F7" si="4">AVERAGE(D7:D18)</f>
        <v>1.6124389435552295E-2</v>
      </c>
      <c r="G7" s="127">
        <f t="shared" ref="G7" si="5">G8*(1+F7)</f>
        <v>138.93708377121098</v>
      </c>
      <c r="H7" s="30"/>
    </row>
    <row r="8" spans="1:9" s="31" customFormat="1" ht="17.5" customHeight="1" x14ac:dyDescent="0.35">
      <c r="A8" s="41">
        <v>45473</v>
      </c>
      <c r="B8" s="36">
        <v>141.1</v>
      </c>
      <c r="C8" s="28"/>
      <c r="D8" s="9">
        <f t="shared" ref="D8" si="6">B8/B9-1</f>
        <v>1.0021474588403745E-2</v>
      </c>
      <c r="E8" s="29"/>
      <c r="F8" s="10">
        <f t="shared" ref="F8" si="7">AVERAGE(D8:D19)</f>
        <v>1.6445987933714785E-2</v>
      </c>
      <c r="G8" s="127">
        <f t="shared" ref="G8" si="8">G9*(1+F8)</f>
        <v>136.73235798265728</v>
      </c>
      <c r="H8" s="30"/>
    </row>
    <row r="9" spans="1:9" s="31" customFormat="1" x14ac:dyDescent="0.35">
      <c r="A9" s="41">
        <v>45382</v>
      </c>
      <c r="B9" s="36">
        <v>139.69999999999999</v>
      </c>
      <c r="C9" s="28"/>
      <c r="D9" s="9">
        <f t="shared" ref="D9" si="9">B9/B10-1</f>
        <v>7.2098053352560587E-3</v>
      </c>
      <c r="E9" s="29"/>
      <c r="F9" s="10">
        <f t="shared" ref="F9" si="10">AVERAGE(D9:D20)</f>
        <v>1.6628011229784301E-2</v>
      </c>
      <c r="G9" s="127">
        <f t="shared" ref="G9" si="11">G10*(1+F9)</f>
        <v>134.52004297898213</v>
      </c>
      <c r="H9" s="30"/>
    </row>
    <row r="10" spans="1:9" s="31" customFormat="1" x14ac:dyDescent="0.35">
      <c r="A10" s="41">
        <v>45291</v>
      </c>
      <c r="B10" s="36">
        <v>138.69999999999999</v>
      </c>
      <c r="C10" s="28"/>
      <c r="D10" s="9">
        <f t="shared" ref="D10" si="12">B10/B11-1</f>
        <v>2.1676300578032937E-3</v>
      </c>
      <c r="E10" s="29"/>
      <c r="F10" s="10">
        <f t="shared" ref="F10" si="13">AVERAGE(D10:D21)</f>
        <v>1.530694058927067E-2</v>
      </c>
      <c r="G10" s="127">
        <f t="shared" ref="G10" si="14">G11*(1+F10)</f>
        <v>132.31982740300191</v>
      </c>
      <c r="H10" s="30"/>
    </row>
    <row r="11" spans="1:9" s="31" customFormat="1" ht="15.75" customHeight="1" x14ac:dyDescent="0.35">
      <c r="A11" s="41">
        <v>45199</v>
      </c>
      <c r="B11" s="36">
        <v>138.4</v>
      </c>
      <c r="C11" s="28"/>
      <c r="D11" s="9">
        <f t="shared" ref="D11" si="15">B11/B12-1</f>
        <v>2.0648967551622599E-2</v>
      </c>
      <c r="E11" s="29"/>
      <c r="F11" s="10">
        <f t="shared" ref="F11" si="16">AVERAGE(D11:D22)</f>
        <v>1.5487994565935201E-2</v>
      </c>
      <c r="G11" s="127">
        <f t="shared" ref="G11" si="17">G12*(1+F11)</f>
        <v>130.3249511189249</v>
      </c>
      <c r="H11" s="30"/>
      <c r="I11" s="31" t="s">
        <v>39</v>
      </c>
    </row>
    <row r="12" spans="1:9" s="31" customFormat="1" ht="15.75" customHeight="1" x14ac:dyDescent="0.35">
      <c r="A12" s="41">
        <v>45107</v>
      </c>
      <c r="B12" s="36">
        <v>135.6</v>
      </c>
      <c r="C12" s="28"/>
      <c r="D12" s="9">
        <f t="shared" ref="D12" si="18">B12/B13-1</f>
        <v>4.4444444444444731E-3</v>
      </c>
      <c r="E12" s="29"/>
      <c r="F12" s="10">
        <f t="shared" ref="F12" si="19">AVERAGE(D12:D23)</f>
        <v>1.4057607316424256E-2</v>
      </c>
      <c r="G12" s="127">
        <f t="shared" ref="G12" si="20">G13*(1+F12)</f>
        <v>128.33726426734526</v>
      </c>
      <c r="H12" s="30"/>
    </row>
    <row r="13" spans="1:9" s="31" customFormat="1" ht="15.75" customHeight="1" x14ac:dyDescent="0.35">
      <c r="A13" s="41">
        <v>45016</v>
      </c>
      <c r="B13" s="36">
        <v>135</v>
      </c>
      <c r="C13" s="28"/>
      <c r="D13" s="9">
        <f t="shared" ref="D13" si="21">B13/B14-1</f>
        <v>7.4626865671640896E-3</v>
      </c>
      <c r="E13" s="29"/>
      <c r="F13" s="10">
        <f t="shared" ref="F13" si="22">AVERAGE(D13:D24)</f>
        <v>1.3039008769735813E-2</v>
      </c>
      <c r="G13" s="127">
        <f t="shared" ref="G13" si="23">G14*(1+F13)</f>
        <v>126.55815936036778</v>
      </c>
      <c r="H13" s="30"/>
    </row>
    <row r="14" spans="1:9" s="31" customFormat="1" ht="15.75" customHeight="1" x14ac:dyDescent="0.35">
      <c r="A14" s="41">
        <v>44926</v>
      </c>
      <c r="B14" s="36">
        <v>134</v>
      </c>
      <c r="C14" s="28"/>
      <c r="D14" s="9">
        <f t="shared" ref="D14" si="24">B14/B15-1</f>
        <v>3.474903474903468E-2</v>
      </c>
      <c r="E14" s="29"/>
      <c r="F14" s="10">
        <f t="shared" ref="F14" si="25">AVERAGE(D14:D25)</f>
        <v>1.2201600981092834E-2</v>
      </c>
      <c r="G14" s="127">
        <f t="shared" ref="G14" si="26">G15*(1+F14)</f>
        <v>124.92920634326185</v>
      </c>
      <c r="H14" s="30"/>
    </row>
    <row r="15" spans="1:9" s="31" customFormat="1" ht="15.75" customHeight="1" x14ac:dyDescent="0.35">
      <c r="A15" s="41">
        <v>44834</v>
      </c>
      <c r="B15" s="36">
        <v>129.5</v>
      </c>
      <c r="C15" s="28"/>
      <c r="D15" s="9">
        <f t="shared" ref="D15" si="27">B15/B16-1</f>
        <v>2.4525316455696222E-2</v>
      </c>
      <c r="E15" s="29"/>
      <c r="F15" s="10">
        <f t="shared" ref="F15" si="28">AVERAGE(D15:D26)</f>
        <v>9.4497743950693689E-3</v>
      </c>
      <c r="G15" s="127">
        <f t="shared" ref="G15" si="29">G16*(1+F15)</f>
        <v>123.42324515409993</v>
      </c>
      <c r="H15" s="30"/>
    </row>
    <row r="16" spans="1:9" s="31" customFormat="1" ht="15.75" customHeight="1" x14ac:dyDescent="0.35">
      <c r="A16" s="41">
        <v>44742</v>
      </c>
      <c r="B16" s="36">
        <v>126.4</v>
      </c>
      <c r="C16" s="28"/>
      <c r="D16" s="9">
        <f t="shared" ref="D16" si="30">B16/B17-1</f>
        <v>3.7766830870279211E-2</v>
      </c>
      <c r="E16" s="29"/>
      <c r="F16" s="10">
        <f t="shared" ref="F16" si="31">AVERAGE(D16:D27)</f>
        <v>7.5501733409470417E-3</v>
      </c>
      <c r="G16" s="127">
        <f t="shared" ref="G16" si="32">G17*(1+F16)</f>
        <v>122.26784163487825</v>
      </c>
      <c r="H16" s="30"/>
    </row>
    <row r="17" spans="1:8" s="31" customFormat="1" ht="15.75" customHeight="1" x14ac:dyDescent="0.35">
      <c r="A17" s="41">
        <v>44651</v>
      </c>
      <c r="B17" s="36">
        <v>121.8</v>
      </c>
      <c r="C17" s="28"/>
      <c r="D17" s="9">
        <f t="shared" ref="D17" si="33">B17/B18-1</f>
        <v>2.3529411764705799E-2</v>
      </c>
      <c r="E17" s="29"/>
      <c r="F17" s="10">
        <f t="shared" ref="F17" si="34">AVERAGE(D17:D28)</f>
        <v>4.8377200437860939E-3</v>
      </c>
      <c r="G17" s="127">
        <f t="shared" ref="G17" si="35">G18*(1+F17)</f>
        <v>121.35161589963199</v>
      </c>
      <c r="H17" s="30"/>
    </row>
    <row r="18" spans="1:8" s="31" customFormat="1" ht="15.75" customHeight="1" x14ac:dyDescent="0.35">
      <c r="A18" s="41">
        <v>44561</v>
      </c>
      <c r="B18" s="36">
        <v>119</v>
      </c>
      <c r="C18" s="28"/>
      <c r="D18" s="9">
        <f t="shared" ref="D18" si="36">B18/B19-1</f>
        <v>1.1045029736618472E-2</v>
      </c>
      <c r="E18" s="29"/>
      <c r="F18" s="10">
        <f t="shared" ref="F18" si="37">AVERAGE(D18:D29)</f>
        <v>2.8769357300606111E-3</v>
      </c>
      <c r="G18" s="127">
        <f t="shared" ref="G18" si="38">G19*(1+F18)</f>
        <v>120.76737713861304</v>
      </c>
      <c r="H18" s="30"/>
    </row>
    <row r="19" spans="1:8" s="31" customFormat="1" ht="15.75" customHeight="1" x14ac:dyDescent="0.35">
      <c r="A19" s="41">
        <v>44469</v>
      </c>
      <c r="B19" s="36">
        <v>117.7</v>
      </c>
      <c r="C19" s="28"/>
      <c r="D19" s="9">
        <f t="shared" ref="D19" si="39">B19/B20-1</f>
        <v>1.3781223083548788E-2</v>
      </c>
      <c r="E19" s="29"/>
      <c r="F19" s="10">
        <f t="shared" ref="F19" si="40">AVERAGE(D19:D30)</f>
        <v>2.6875107373891907E-3</v>
      </c>
      <c r="G19" s="127">
        <f t="shared" ref="G19" si="41">G20*(1+F19)</f>
        <v>120.42093385136877</v>
      </c>
      <c r="H19" s="30"/>
    </row>
    <row r="20" spans="1:8" s="31" customFormat="1" ht="15.75" customHeight="1" x14ac:dyDescent="0.35">
      <c r="A20" s="41">
        <v>44377</v>
      </c>
      <c r="B20" s="36">
        <v>116.1</v>
      </c>
      <c r="C20" s="28"/>
      <c r="D20" s="9">
        <f t="shared" ref="D20" si="42">B20/B21-1</f>
        <v>1.2205754141237923E-2</v>
      </c>
      <c r="E20" s="29"/>
      <c r="F20" s="10">
        <f t="shared" ref="F20" si="43">AVERAGE(D20:D31)</f>
        <v>2.6501865915379099E-3</v>
      </c>
      <c r="G20" s="127">
        <f t="shared" ref="G20" si="44">G21*(1+F20)</f>
        <v>120.0981687333571</v>
      </c>
      <c r="H20" s="30"/>
    </row>
    <row r="21" spans="1:8" s="31" customFormat="1" ht="15.75" customHeight="1" x14ac:dyDescent="0.35">
      <c r="A21" s="41">
        <v>44286</v>
      </c>
      <c r="B21" s="36">
        <v>114.7</v>
      </c>
      <c r="C21" s="28"/>
      <c r="D21" s="9">
        <f t="shared" ref="D21" si="45">B21/B22-1</f>
        <v>-8.6430423509075149E-3</v>
      </c>
      <c r="E21" s="29"/>
      <c r="F21" s="10">
        <f t="shared" ref="F21" si="46">AVERAGE(D21:D32)</f>
        <v>2.5315130096872176E-3</v>
      </c>
      <c r="G21" s="127">
        <f t="shared" ref="G21" si="47">G22*(1+F21)</f>
        <v>119.78072745552981</v>
      </c>
      <c r="H21" s="30"/>
    </row>
    <row r="22" spans="1:8" s="31" customFormat="1" ht="15.75" customHeight="1" x14ac:dyDescent="0.35">
      <c r="A22" s="41">
        <v>44196</v>
      </c>
      <c r="B22" s="36">
        <v>115.7</v>
      </c>
      <c r="C22" s="28"/>
      <c r="D22" s="9">
        <f t="shared" ref="D22" si="48">B22/B23-1</f>
        <v>4.3402777777776791E-3</v>
      </c>
      <c r="E22" s="29"/>
      <c r="F22" s="10">
        <f t="shared" ref="F22" si="49">AVERAGE(D22:D33)</f>
        <v>3.7034377223080137E-3</v>
      </c>
      <c r="G22" s="127">
        <f t="shared" ref="G22" si="50">G23*(1+F22)</f>
        <v>119.47826666908215</v>
      </c>
      <c r="H22" s="30"/>
    </row>
    <row r="23" spans="1:8" s="31" customFormat="1" ht="15.75" customHeight="1" x14ac:dyDescent="0.35">
      <c r="A23" s="41">
        <v>44104</v>
      </c>
      <c r="B23" s="36">
        <v>115.2</v>
      </c>
      <c r="C23" s="28"/>
      <c r="D23" s="9">
        <f t="shared" ref="D23" si="51">B23/B24-1</f>
        <v>3.4843205574912606E-3</v>
      </c>
      <c r="E23" s="29"/>
      <c r="F23" s="10">
        <f t="shared" ref="F23" si="52">AVERAGE(D23:D34)</f>
        <v>4.1781226033569541E-3</v>
      </c>
      <c r="G23" s="127">
        <f t="shared" ref="G23" si="53">G24*(1+F23)</f>
        <v>119.03741900118698</v>
      </c>
      <c r="H23" s="30"/>
    </row>
    <row r="24" spans="1:8" s="31" customFormat="1" ht="15.75" customHeight="1" x14ac:dyDescent="0.35">
      <c r="A24" s="41">
        <v>44012</v>
      </c>
      <c r="B24" s="36">
        <v>114.8</v>
      </c>
      <c r="C24" s="28"/>
      <c r="D24" s="9">
        <f t="shared" ref="D24" si="54">B24/B25-1</f>
        <v>-7.7787381158168634E-3</v>
      </c>
      <c r="E24" s="29"/>
      <c r="F24" s="10">
        <f t="shared" ref="F24" si="55">AVERAGE(D24:D35)</f>
        <v>4.4234221834680565E-3</v>
      </c>
      <c r="G24" s="127">
        <f t="shared" ref="G24" si="56">G25*(1+F24)</f>
        <v>118.54213542571459</v>
      </c>
      <c r="H24" s="30"/>
    </row>
    <row r="25" spans="1:8" s="31" customFormat="1" ht="15.75" customHeight="1" x14ac:dyDescent="0.35">
      <c r="A25" s="41">
        <v>43921</v>
      </c>
      <c r="B25" s="36">
        <v>115.7</v>
      </c>
      <c r="C25" s="28"/>
      <c r="D25" s="9">
        <f t="shared" ref="D25" si="57">B25/B26-1</f>
        <v>-2.586206896551646E-3</v>
      </c>
      <c r="E25" s="29"/>
      <c r="F25" s="10">
        <f t="shared" ref="F25" si="58">AVERAGE(D25:D36)</f>
        <v>5.9219904958405607E-3</v>
      </c>
      <c r="G25" s="127">
        <f t="shared" ref="G25" si="59">G26*(1+F25)</f>
        <v>118.02008277347964</v>
      </c>
      <c r="H25" s="30"/>
    </row>
    <row r="26" spans="1:8" s="31" customFormat="1" ht="15.75" customHeight="1" x14ac:dyDescent="0.35">
      <c r="A26" s="41">
        <v>43830</v>
      </c>
      <c r="B26" s="36">
        <v>116</v>
      </c>
      <c r="C26" s="28"/>
      <c r="D26" s="9">
        <f t="shared" ref="D26" si="60">B26/B27-1</f>
        <v>1.7271157167531026E-3</v>
      </c>
      <c r="E26" s="29"/>
      <c r="F26" s="10">
        <f t="shared" ref="F26" si="61">AVERAGE(D26:D37)</f>
        <v>7.1547221347159446E-3</v>
      </c>
      <c r="G26" s="127">
        <f t="shared" ref="G26" si="62">G27*(1+F26)</f>
        <v>117.32528355931956</v>
      </c>
      <c r="H26" s="30"/>
    </row>
    <row r="27" spans="1:8" s="31" customFormat="1" ht="15.75" customHeight="1" x14ac:dyDescent="0.35">
      <c r="A27" s="41">
        <v>43738</v>
      </c>
      <c r="B27" s="36">
        <v>115.8</v>
      </c>
      <c r="C27" s="28"/>
      <c r="D27" s="9">
        <f t="shared" ref="D27" si="63">B27/B28-1</f>
        <v>1.7301038062282892E-3</v>
      </c>
      <c r="E27" s="29"/>
      <c r="F27" s="10">
        <f t="shared" ref="F27" si="64">AVERAGE(D27:D38)</f>
        <v>8.5244988205250838E-3</v>
      </c>
      <c r="G27" s="127">
        <f t="shared" ref="G27" si="65">G28*(1+F27)</f>
        <v>116.49181697787468</v>
      </c>
      <c r="H27" s="30"/>
    </row>
    <row r="28" spans="1:8" s="31" customFormat="1" ht="15.75" customHeight="1" x14ac:dyDescent="0.35">
      <c r="A28" s="41">
        <v>43646</v>
      </c>
      <c r="B28" s="36">
        <v>115.6</v>
      </c>
      <c r="C28" s="28"/>
      <c r="D28" s="9">
        <f t="shared" ref="D28" si="66">B28/B29-1</f>
        <v>5.2173913043478404E-3</v>
      </c>
      <c r="E28" s="29"/>
      <c r="F28" s="10">
        <f t="shared" ref="F28" si="67">AVERAGE(D28:D39)</f>
        <v>8.3007310168701134E-3</v>
      </c>
      <c r="G28" s="127">
        <f t="shared" ref="G28" si="68">G29*(1+F28)</f>
        <v>115.50717619067508</v>
      </c>
      <c r="H28" s="30"/>
    </row>
    <row r="29" spans="1:8" s="31" customFormat="1" ht="15.75" customHeight="1" x14ac:dyDescent="0.35">
      <c r="A29" s="41">
        <v>43555</v>
      </c>
      <c r="B29" s="36">
        <v>115</v>
      </c>
      <c r="C29" s="28"/>
      <c r="D29" s="9">
        <f t="shared" ref="D29" si="69">B29/B30-1</f>
        <v>0</v>
      </c>
      <c r="E29" s="29"/>
      <c r="F29" s="10">
        <f t="shared" ref="F29" si="70">AVERAGE(D29:D40)</f>
        <v>5.9225404479754567E-3</v>
      </c>
      <c r="G29" s="127">
        <f t="shared" ref="G29" si="71">G30*(1+F29)</f>
        <v>114.55627536259567</v>
      </c>
      <c r="H29" s="30"/>
    </row>
    <row r="30" spans="1:8" s="31" customFormat="1" ht="15.75" customHeight="1" x14ac:dyDescent="0.35">
      <c r="A30" s="41">
        <v>43465</v>
      </c>
      <c r="B30" s="36">
        <v>115</v>
      </c>
      <c r="C30" s="28"/>
      <c r="D30" s="9">
        <f t="shared" ref="D30" si="72">B30/B31-1</f>
        <v>8.7719298245614308E-3</v>
      </c>
      <c r="E30" s="29"/>
      <c r="F30" s="10">
        <f t="shared" ref="F30" si="73">AVERAGE(D30:D41)</f>
        <v>5.8448765772081412E-3</v>
      </c>
      <c r="G30" s="127">
        <f t="shared" ref="G30" si="74">G31*(1+F30)</f>
        <v>113.88180576168361</v>
      </c>
      <c r="H30" s="30"/>
    </row>
    <row r="31" spans="1:8" s="31" customFormat="1" ht="15.75" customHeight="1" x14ac:dyDescent="0.35">
      <c r="A31" s="41">
        <v>43373</v>
      </c>
      <c r="B31" s="36">
        <v>114</v>
      </c>
      <c r="C31" s="28"/>
      <c r="D31" s="9">
        <f t="shared" ref="D31" si="75">B31/B32-1</f>
        <v>1.3333333333333419E-2</v>
      </c>
      <c r="E31" s="29"/>
      <c r="F31" s="10">
        <f t="shared" ref="F31" si="76">AVERAGE(D31:D42)</f>
        <v>5.8187696432064617E-3</v>
      </c>
      <c r="G31" s="127">
        <f t="shared" ref="G31" si="77">G32*(1+F31)</f>
        <v>113.22004855183263</v>
      </c>
      <c r="H31" s="30"/>
    </row>
    <row r="32" spans="1:8" s="31" customFormat="1" ht="15.75" customHeight="1" x14ac:dyDescent="0.35">
      <c r="A32" s="41">
        <v>43281</v>
      </c>
      <c r="B32" s="36">
        <v>112.5</v>
      </c>
      <c r="C32" s="28"/>
      <c r="D32" s="9">
        <f t="shared" ref="D32" si="78">B32/B33-1</f>
        <v>1.0781671159029615E-2</v>
      </c>
      <c r="E32" s="29"/>
      <c r="F32" s="10">
        <f t="shared" ref="F32" si="79">AVERAGE(D32:D43)</f>
        <v>4.7860530131238936E-3</v>
      </c>
      <c r="G32" s="127">
        <f t="shared" ref="G32" si="80">G33*(1+F32)</f>
        <v>112.56505840708772</v>
      </c>
      <c r="H32" s="30"/>
    </row>
    <row r="33" spans="1:8" s="31" customFormat="1" ht="15.75" customHeight="1" x14ac:dyDescent="0.35">
      <c r="A33" s="41">
        <v>43190</v>
      </c>
      <c r="B33" s="36">
        <v>111.3</v>
      </c>
      <c r="C33" s="28"/>
      <c r="D33" s="9">
        <f t="shared" ref="D33" si="81">B33/B34-1</f>
        <v>5.4200542005420349E-3</v>
      </c>
      <c r="E33" s="29"/>
      <c r="F33" s="10">
        <f t="shared" ref="F33" si="82">AVERAGE(D33:D44)</f>
        <v>4.6789700968166608E-3</v>
      </c>
      <c r="G33" s="127">
        <f t="shared" ref="G33" si="83">G34*(1+F33)</f>
        <v>112.02888223769709</v>
      </c>
      <c r="H33" s="30"/>
    </row>
    <row r="34" spans="1:8" s="31" customFormat="1" ht="15.75" customHeight="1" x14ac:dyDescent="0.35">
      <c r="A34" s="41">
        <v>43100</v>
      </c>
      <c r="B34" s="36">
        <v>110.7</v>
      </c>
      <c r="C34" s="28"/>
      <c r="D34" s="9">
        <f t="shared" ref="D34" si="84">B34/B35-1</f>
        <v>1.0036496350364965E-2</v>
      </c>
      <c r="E34" s="29"/>
      <c r="F34" s="10">
        <f t="shared" ref="F34" si="85">AVERAGE(D34:D45)</f>
        <v>4.5450618622783117E-3</v>
      </c>
      <c r="G34" s="127">
        <f t="shared" ref="G34" si="86">G35*(1+F34)</f>
        <v>111.50714364699138</v>
      </c>
      <c r="H34" s="30"/>
    </row>
    <row r="35" spans="1:8" s="31" customFormat="1" ht="15.75" customHeight="1" x14ac:dyDescent="0.35">
      <c r="A35" s="41">
        <v>43008</v>
      </c>
      <c r="B35" s="36">
        <v>109.6</v>
      </c>
      <c r="C35" s="28"/>
      <c r="D35" s="9">
        <f t="shared" ref="D35" si="87">B35/B36-1</f>
        <v>6.4279155188244896E-3</v>
      </c>
      <c r="E35" s="29"/>
      <c r="F35" s="10">
        <f t="shared" ref="F35" si="88">AVERAGE(D35:D46)</f>
        <v>1.768898215452434E-3</v>
      </c>
      <c r="G35" s="127">
        <f t="shared" ref="G35" si="89">G36*(1+F35)</f>
        <v>111.0026298275496</v>
      </c>
      <c r="H35" s="30"/>
    </row>
    <row r="36" spans="1:8" s="31" customFormat="1" ht="15.75" customHeight="1" x14ac:dyDescent="0.35">
      <c r="A36" s="41">
        <v>42916</v>
      </c>
      <c r="B36" s="36">
        <v>108.9</v>
      </c>
      <c r="C36" s="28"/>
      <c r="D36" s="9">
        <f t="shared" ref="D36" si="90">B36/B37-1</f>
        <v>1.0204081632653184E-2</v>
      </c>
      <c r="E36" s="29"/>
      <c r="F36" s="10">
        <f t="shared" ref="F36" si="91">AVERAGE(D36:D47)</f>
        <v>1.5447650686345089E-3</v>
      </c>
      <c r="G36" s="127">
        <f t="shared" ref="G36" si="92">G37*(1+F36)</f>
        <v>110.80662418776355</v>
      </c>
      <c r="H36" s="30"/>
    </row>
    <row r="37" spans="1:8" s="31" customFormat="1" ht="15.75" customHeight="1" x14ac:dyDescent="0.35">
      <c r="A37" s="41">
        <v>42825</v>
      </c>
      <c r="B37" s="36">
        <v>107.8</v>
      </c>
      <c r="C37" s="28"/>
      <c r="D37" s="9">
        <f t="shared" ref="D37:D57" si="93">B37/B38-1</f>
        <v>1.2206572769952961E-2</v>
      </c>
      <c r="E37" s="29"/>
      <c r="F37" s="10">
        <f t="shared" ref="F37:F56" si="94">AVERAGE(D37:D48)</f>
        <v>9.2872671327361622E-4</v>
      </c>
      <c r="G37" s="127">
        <f t="shared" ref="G37:G55" si="95">G38*(1+F37)</f>
        <v>110.63571799526117</v>
      </c>
      <c r="H37" s="30"/>
    </row>
    <row r="38" spans="1:8" ht="12" customHeight="1" x14ac:dyDescent="0.35">
      <c r="A38" s="41">
        <v>42735</v>
      </c>
      <c r="B38" s="36">
        <v>106.5</v>
      </c>
      <c r="C38" s="38"/>
      <c r="D38" s="9">
        <f t="shared" si="93"/>
        <v>1.8164435946462776E-2</v>
      </c>
      <c r="E38" s="39"/>
      <c r="F38" s="10">
        <f t="shared" si="94"/>
        <v>3.8276585017904541E-4</v>
      </c>
      <c r="G38" s="127">
        <f t="shared" si="95"/>
        <v>110.53306298696522</v>
      </c>
      <c r="H38" s="42"/>
    </row>
    <row r="39" spans="1:8" ht="12" customHeight="1" x14ac:dyDescent="0.35">
      <c r="A39" s="41">
        <v>42643</v>
      </c>
      <c r="B39" s="36">
        <v>104.6</v>
      </c>
      <c r="C39" s="38"/>
      <c r="D39" s="9">
        <f t="shared" si="93"/>
        <v>-9.551098376313627E-4</v>
      </c>
      <c r="E39" s="39"/>
      <c r="F39" s="10">
        <f t="shared" si="94"/>
        <v>-6.5700349607043329E-4</v>
      </c>
      <c r="G39" s="127">
        <f t="shared" si="95"/>
        <v>110.4907708931074</v>
      </c>
      <c r="H39" s="42"/>
    </row>
    <row r="40" spans="1:8" s="31" customFormat="1" ht="12" customHeight="1" x14ac:dyDescent="0.35">
      <c r="A40" s="41">
        <v>42551</v>
      </c>
      <c r="B40" s="40">
        <v>104.7</v>
      </c>
      <c r="C40" s="28"/>
      <c r="D40" s="9">
        <f t="shared" si="93"/>
        <v>-2.332089552238803E-2</v>
      </c>
      <c r="E40" s="29"/>
      <c r="F40" s="10">
        <f t="shared" si="94"/>
        <v>2.2003715626806955E-4</v>
      </c>
      <c r="G40" s="127">
        <f t="shared" si="95"/>
        <v>110.56341144096159</v>
      </c>
      <c r="H40" s="30"/>
    </row>
    <row r="41" spans="1:8" s="31" customFormat="1" ht="12" customHeight="1" x14ac:dyDescent="0.35">
      <c r="A41" s="11">
        <v>42460</v>
      </c>
      <c r="B41" s="36">
        <v>107.2</v>
      </c>
      <c r="C41" s="38"/>
      <c r="D41" s="9">
        <f t="shared" si="93"/>
        <v>-9.3196644920778837E-4</v>
      </c>
      <c r="E41" s="39"/>
      <c r="F41" s="10">
        <f t="shared" si="94"/>
        <v>2.4836500476230114E-3</v>
      </c>
      <c r="G41" s="127">
        <f t="shared" si="95"/>
        <v>110.53908873422003</v>
      </c>
      <c r="H41" s="30"/>
    </row>
    <row r="42" spans="1:8" s="31" customFormat="1" ht="12" customHeight="1" x14ac:dyDescent="0.35">
      <c r="A42" s="11">
        <v>42369</v>
      </c>
      <c r="B42" s="36">
        <v>107.3</v>
      </c>
      <c r="C42" s="28"/>
      <c r="D42" s="9">
        <f t="shared" si="93"/>
        <v>8.4586466165412766E-3</v>
      </c>
      <c r="E42" s="29"/>
      <c r="F42" s="10">
        <f t="shared" si="94"/>
        <v>3.0444057058299314E-3</v>
      </c>
      <c r="G42" s="127">
        <f t="shared" si="95"/>
        <v>110.26522849421919</v>
      </c>
      <c r="H42" s="30"/>
    </row>
    <row r="43" spans="1:8" s="31" customFormat="1" ht="14.5" customHeight="1" x14ac:dyDescent="0.35">
      <c r="A43" s="11">
        <v>42277</v>
      </c>
      <c r="B43" s="36">
        <v>106.4</v>
      </c>
      <c r="C43" s="28"/>
      <c r="D43" s="9">
        <f t="shared" si="93"/>
        <v>9.4073377234260569E-4</v>
      </c>
      <c r="E43" s="29"/>
      <c r="F43" s="10">
        <f t="shared" si="94"/>
        <v>2.5008608562908006E-3</v>
      </c>
      <c r="G43" s="127">
        <f t="shared" si="95"/>
        <v>109.93055528446611</v>
      </c>
      <c r="H43" s="30"/>
    </row>
    <row r="44" spans="1:8" s="31" customFormat="1" ht="14.5" customHeight="1" x14ac:dyDescent="0.35">
      <c r="A44" s="11">
        <v>42185</v>
      </c>
      <c r="B44" s="36">
        <v>106.3</v>
      </c>
      <c r="C44" s="28"/>
      <c r="D44" s="9">
        <f t="shared" si="93"/>
        <v>9.4966761633428209E-3</v>
      </c>
      <c r="E44" s="29"/>
      <c r="F44" s="10">
        <f t="shared" si="94"/>
        <v>3.072872879327291E-3</v>
      </c>
      <c r="G44" s="127">
        <f t="shared" si="95"/>
        <v>109.65632008591834</v>
      </c>
      <c r="H44" s="30"/>
    </row>
    <row r="45" spans="1:8" s="31" customFormat="1" ht="14.5" customHeight="1" x14ac:dyDescent="0.35">
      <c r="A45" s="11">
        <v>42094</v>
      </c>
      <c r="B45" s="36">
        <v>105.3</v>
      </c>
      <c r="C45" s="28"/>
      <c r="D45" s="9">
        <f t="shared" si="93"/>
        <v>3.8131553860818457E-3</v>
      </c>
      <c r="E45" s="29"/>
      <c r="F45" s="10">
        <f t="shared" si="94"/>
        <v>4.0245110874949364E-3</v>
      </c>
      <c r="G45" s="127">
        <f t="shared" si="95"/>
        <v>109.32039241690303</v>
      </c>
      <c r="H45" s="30"/>
    </row>
    <row r="46" spans="1:8" s="31" customFormat="1" ht="14.5" customHeight="1" x14ac:dyDescent="0.35">
      <c r="A46" s="11">
        <v>42004</v>
      </c>
      <c r="B46" s="36">
        <v>104.9</v>
      </c>
      <c r="C46" s="28"/>
      <c r="D46" s="9">
        <f t="shared" si="93"/>
        <v>-2.3277467411545572E-2</v>
      </c>
      <c r="E46" s="29"/>
      <c r="F46" s="10">
        <f t="shared" si="94"/>
        <v>4.7999200189104323E-3</v>
      </c>
      <c r="G46" s="127">
        <f t="shared" si="95"/>
        <v>108.8821948166327</v>
      </c>
      <c r="H46" s="30"/>
    </row>
    <row r="47" spans="1:8" s="31" customFormat="1" ht="14.5" customHeight="1" x14ac:dyDescent="0.35">
      <c r="A47" s="11">
        <v>41912</v>
      </c>
      <c r="B47" s="36">
        <v>107.4</v>
      </c>
      <c r="C47" s="28"/>
      <c r="D47" s="9">
        <f t="shared" si="93"/>
        <v>3.7383177570093906E-3</v>
      </c>
      <c r="E47" s="29"/>
      <c r="F47" s="10">
        <f t="shared" si="94"/>
        <v>7.6750831195324292E-3</v>
      </c>
      <c r="G47" s="127">
        <f t="shared" si="95"/>
        <v>108.36206556881845</v>
      </c>
      <c r="H47" s="30"/>
    </row>
    <row r="48" spans="1:8" s="31" customFormat="1" ht="14.5" customHeight="1" x14ac:dyDescent="0.35">
      <c r="A48" s="11">
        <v>41820</v>
      </c>
      <c r="B48" s="36">
        <v>107</v>
      </c>
      <c r="C48" s="28"/>
      <c r="D48" s="9">
        <f t="shared" si="93"/>
        <v>2.81162136832247E-3</v>
      </c>
      <c r="E48" s="29"/>
      <c r="F48" s="10">
        <f t="shared" si="94"/>
        <v>5.4526227747101934E-3</v>
      </c>
      <c r="G48" s="127">
        <f t="shared" si="95"/>
        <v>107.53671236303093</v>
      </c>
      <c r="H48" s="30"/>
    </row>
    <row r="49" spans="1:18" s="31" customFormat="1" ht="14.5" customHeight="1" x14ac:dyDescent="0.35">
      <c r="A49" s="11">
        <v>41729</v>
      </c>
      <c r="B49" s="36">
        <v>106.7</v>
      </c>
      <c r="C49" s="28"/>
      <c r="D49" s="9">
        <f t="shared" si="93"/>
        <v>5.655042412818112E-3</v>
      </c>
      <c r="E49" s="29"/>
      <c r="F49" s="10">
        <f t="shared" si="94"/>
        <v>7.3485186763615762E-3</v>
      </c>
      <c r="G49" s="127">
        <f t="shared" si="95"/>
        <v>106.95353508180808</v>
      </c>
      <c r="H49" s="30"/>
    </row>
    <row r="50" spans="1:18" ht="14.5" customHeight="1" x14ac:dyDescent="0.35">
      <c r="A50" s="11">
        <v>41639</v>
      </c>
      <c r="B50" s="37">
        <v>106.1</v>
      </c>
      <c r="C50" s="13"/>
      <c r="D50" s="9">
        <f t="shared" si="93"/>
        <v>5.687203791469031E-3</v>
      </c>
      <c r="F50" s="10">
        <f t="shared" si="94"/>
        <v>7.3054939874551044E-3</v>
      </c>
      <c r="G50" s="127">
        <f t="shared" si="95"/>
        <v>106.17331846811386</v>
      </c>
    </row>
    <row r="51" spans="1:18" ht="14.5" customHeight="1" x14ac:dyDescent="0.35">
      <c r="A51" s="11">
        <v>41547</v>
      </c>
      <c r="B51" s="37">
        <v>105.5</v>
      </c>
      <c r="C51" s="13"/>
      <c r="D51" s="9">
        <f t="shared" si="93"/>
        <v>9.5693779904306719E-3</v>
      </c>
      <c r="F51" s="10">
        <f t="shared" si="94"/>
        <v>6.7460025010681324E-3</v>
      </c>
      <c r="G51" s="127">
        <f t="shared" si="95"/>
        <v>105.40329532783839</v>
      </c>
    </row>
    <row r="52" spans="1:18" ht="14.5" customHeight="1" x14ac:dyDescent="0.35">
      <c r="A52" s="11">
        <v>41455</v>
      </c>
      <c r="B52" s="37">
        <v>104.5</v>
      </c>
      <c r="C52" s="13"/>
      <c r="D52" s="9">
        <f t="shared" si="93"/>
        <v>3.842459173871271E-3</v>
      </c>
      <c r="F52" s="10">
        <f t="shared" si="94"/>
        <v>6.6386854601126572E-3</v>
      </c>
      <c r="G52" s="127">
        <f t="shared" si="95"/>
        <v>104.6970090429801</v>
      </c>
    </row>
    <row r="53" spans="1:18" ht="14.5" customHeight="1" x14ac:dyDescent="0.35">
      <c r="A53" s="11">
        <v>41364</v>
      </c>
      <c r="B53" s="37">
        <v>104.1</v>
      </c>
      <c r="C53" s="13"/>
      <c r="D53" s="9">
        <f t="shared" si="93"/>
        <v>5.7971014492752548E-3</v>
      </c>
      <c r="F53" s="10">
        <f t="shared" si="94"/>
        <v>6.491371262013425E-3</v>
      </c>
      <c r="G53" s="127">
        <f t="shared" si="95"/>
        <v>104.00654232270577</v>
      </c>
    </row>
    <row r="54" spans="1:18" ht="14.5" customHeight="1" x14ac:dyDescent="0.35">
      <c r="A54" s="11">
        <v>41274</v>
      </c>
      <c r="B54" s="37">
        <v>103.5</v>
      </c>
      <c r="C54" s="13"/>
      <c r="D54" s="9">
        <f t="shared" si="93"/>
        <v>1.9361084220717029E-3</v>
      </c>
      <c r="F54" s="10">
        <f t="shared" si="94"/>
        <v>6.6178231875658093E-3</v>
      </c>
      <c r="G54" s="127">
        <f t="shared" si="95"/>
        <v>103.3357515944669</v>
      </c>
    </row>
    <row r="55" spans="1:18" ht="14.5" customHeight="1" x14ac:dyDescent="0.35">
      <c r="A55" s="11">
        <v>41182</v>
      </c>
      <c r="B55" s="37">
        <v>103.3</v>
      </c>
      <c r="C55" s="13"/>
      <c r="D55" s="9">
        <f t="shared" si="93"/>
        <v>7.8048780487804947E-3</v>
      </c>
      <c r="F55" s="10">
        <f t="shared" si="94"/>
        <v>6.6310008888678567E-3</v>
      </c>
      <c r="G55" s="127">
        <f t="shared" si="95"/>
        <v>102.65638975797478</v>
      </c>
    </row>
    <row r="56" spans="1:18" ht="14.5" customHeight="1" x14ac:dyDescent="0.35">
      <c r="A56" s="11">
        <v>41090</v>
      </c>
      <c r="B56" s="37">
        <v>102.5</v>
      </c>
      <c r="C56" s="13"/>
      <c r="D56" s="9">
        <f t="shared" si="93"/>
        <v>2.0916334661354563E-2</v>
      </c>
      <c r="F56" s="10">
        <f t="shared" si="94"/>
        <v>6.2431994268196218E-3</v>
      </c>
      <c r="G56" s="127">
        <f t="shared" ref="G56:G109" si="96">G57*(1+F56)</f>
        <v>101.98015923146404</v>
      </c>
    </row>
    <row r="57" spans="1:18" customFormat="1" ht="14.5" customHeight="1" x14ac:dyDescent="0.35">
      <c r="A57" s="11">
        <v>40999</v>
      </c>
      <c r="B57" s="37">
        <v>100.4</v>
      </c>
      <c r="C57" s="14"/>
      <c r="D57" s="9">
        <f t="shared" si="93"/>
        <v>1.31180625630678E-2</v>
      </c>
      <c r="F57" s="10">
        <f t="shared" ref="F57:F110" si="97">AVERAGE(D57:D68)</f>
        <v>4.4127283764286802E-3</v>
      </c>
      <c r="G57" s="127">
        <f t="shared" si="96"/>
        <v>101.34742703310133</v>
      </c>
      <c r="H57" s="1"/>
      <c r="I57" s="1"/>
      <c r="J57" s="1"/>
      <c r="K57" s="1"/>
      <c r="L57" s="1"/>
      <c r="M57" s="1"/>
      <c r="N57" s="1"/>
      <c r="O57" s="1"/>
      <c r="P57" s="1"/>
      <c r="Q57" s="1"/>
      <c r="R57" s="1"/>
    </row>
    <row r="58" spans="1:18" ht="14.5" customHeight="1" x14ac:dyDescent="0.35">
      <c r="A58" s="11">
        <v>40908</v>
      </c>
      <c r="B58" s="37">
        <v>99.1</v>
      </c>
      <c r="C58" s="13"/>
      <c r="D58" s="9">
        <f t="shared" ref="D58:D81" si="98">B58/B59-1</f>
        <v>1.1224489795918391E-2</v>
      </c>
      <c r="F58" s="10">
        <f t="shared" si="97"/>
        <v>5.3050984302902005E-4</v>
      </c>
      <c r="G58" s="127">
        <f t="shared" si="96"/>
        <v>100.90217315039726</v>
      </c>
    </row>
    <row r="59" spans="1:18" ht="14.5" customHeight="1" x14ac:dyDescent="0.35">
      <c r="A59" s="11">
        <v>40816</v>
      </c>
      <c r="B59" s="37">
        <v>98</v>
      </c>
      <c r="C59" s="13"/>
      <c r="D59" s="9">
        <f t="shared" si="98"/>
        <v>-2.2931206380857438E-2</v>
      </c>
      <c r="F59" s="10">
        <f t="shared" si="97"/>
        <v>7.9541004179164987E-4</v>
      </c>
      <c r="G59" s="127">
        <f t="shared" si="96"/>
        <v>100.84867193727813</v>
      </c>
    </row>
    <row r="60" spans="1:18" ht="14.5" customHeight="1" x14ac:dyDescent="0.35">
      <c r="A60" s="11">
        <v>40724</v>
      </c>
      <c r="B60" s="37">
        <v>100.3</v>
      </c>
      <c r="C60" s="13"/>
      <c r="D60" s="9">
        <f t="shared" si="98"/>
        <v>2.556237218813906E-2</v>
      </c>
      <c r="F60" s="10">
        <f t="shared" si="97"/>
        <v>7.6083046911768299E-3</v>
      </c>
      <c r="G60" s="127">
        <f t="shared" si="96"/>
        <v>100.76851964485613</v>
      </c>
    </row>
    <row r="61" spans="1:18" ht="14.5" customHeight="1" x14ac:dyDescent="0.35">
      <c r="A61" s="11">
        <v>40633</v>
      </c>
      <c r="B61" s="37">
        <v>97.8</v>
      </c>
      <c r="C61" s="13"/>
      <c r="D61" s="9">
        <f t="shared" si="98"/>
        <v>5.1387461459404538E-3</v>
      </c>
      <c r="F61" s="10">
        <f t="shared" si="97"/>
        <v>7.6196340106940985E-3</v>
      </c>
      <c r="G61" s="127">
        <f t="shared" si="96"/>
        <v>100.00763111588367</v>
      </c>
    </row>
    <row r="62" spans="1:18" ht="14.5" customHeight="1" x14ac:dyDescent="0.35">
      <c r="A62" s="11">
        <v>40543</v>
      </c>
      <c r="B62" s="37">
        <v>97.3</v>
      </c>
      <c r="C62" s="13"/>
      <c r="D62" s="9">
        <f t="shared" si="98"/>
        <v>-1.0266940451746365E-3</v>
      </c>
      <c r="F62" s="10">
        <f t="shared" si="97"/>
        <v>9.2914433477114811E-3</v>
      </c>
      <c r="G62" s="127">
        <f t="shared" si="96"/>
        <v>99.251371986288873</v>
      </c>
    </row>
    <row r="63" spans="1:18" ht="14.5" customHeight="1" x14ac:dyDescent="0.35">
      <c r="A63" s="11">
        <v>40451</v>
      </c>
      <c r="B63" s="37">
        <v>97.4</v>
      </c>
      <c r="C63" s="13"/>
      <c r="D63" s="9">
        <f t="shared" si="98"/>
        <v>8.281573498964967E-3</v>
      </c>
      <c r="F63" s="10">
        <f t="shared" si="97"/>
        <v>1.1631903145593684E-2</v>
      </c>
      <c r="G63" s="127">
        <f t="shared" si="96"/>
        <v>98.337673068031478</v>
      </c>
    </row>
    <row r="64" spans="1:18" customFormat="1" ht="14.5" customHeight="1" x14ac:dyDescent="0.35">
      <c r="A64" s="11">
        <v>40359</v>
      </c>
      <c r="B64" s="37">
        <v>96.6</v>
      </c>
      <c r="C64" s="14"/>
      <c r="D64" s="12">
        <f t="shared" si="98"/>
        <v>2.0746887966804906E-3</v>
      </c>
      <c r="F64" s="10">
        <f t="shared" si="97"/>
        <v>1.2744656636064555E-2</v>
      </c>
      <c r="G64" s="127">
        <f t="shared" si="96"/>
        <v>97.206970996325694</v>
      </c>
      <c r="H64" s="1"/>
      <c r="I64" s="1"/>
      <c r="J64" s="1"/>
      <c r="K64" s="1"/>
      <c r="L64" s="1"/>
      <c r="M64" s="1"/>
      <c r="N64" s="1"/>
      <c r="O64" s="1"/>
      <c r="P64" s="1"/>
      <c r="Q64" s="1"/>
      <c r="R64" s="1"/>
    </row>
    <row r="65" spans="1:18" ht="14.5" customHeight="1" x14ac:dyDescent="0.35">
      <c r="A65" s="11">
        <v>40268</v>
      </c>
      <c r="B65" s="37">
        <v>96.4</v>
      </c>
      <c r="C65" s="13"/>
      <c r="D65" s="9">
        <f t="shared" si="98"/>
        <v>7.3145245559038674E-3</v>
      </c>
      <c r="F65" s="10">
        <f t="shared" si="97"/>
        <v>1.3278836610078559E-2</v>
      </c>
      <c r="G65" s="127">
        <f t="shared" si="96"/>
        <v>95.983691801651801</v>
      </c>
    </row>
    <row r="66" spans="1:18" ht="14.5" customHeight="1" x14ac:dyDescent="0.35">
      <c r="A66" s="11">
        <v>40178</v>
      </c>
      <c r="B66" s="37">
        <v>95.7</v>
      </c>
      <c r="C66" s="13"/>
      <c r="D66" s="9">
        <f t="shared" si="98"/>
        <v>2.0942408376962707E-3</v>
      </c>
      <c r="F66" s="10">
        <f t="shared" si="97"/>
        <v>1.3075301829283089E-2</v>
      </c>
      <c r="G66" s="127">
        <f t="shared" si="96"/>
        <v>94.725842812196646</v>
      </c>
    </row>
    <row r="67" spans="1:18" ht="14.5" customHeight="1" x14ac:dyDescent="0.35">
      <c r="A67" s="11">
        <v>40086</v>
      </c>
      <c r="B67" s="37">
        <v>95.5</v>
      </c>
      <c r="C67" s="13"/>
      <c r="D67" s="9">
        <f t="shared" si="98"/>
        <v>3.1512605042016695E-3</v>
      </c>
      <c r="F67" s="10">
        <f t="shared" si="97"/>
        <v>1.3308778495501161E-2</v>
      </c>
      <c r="G67" s="127">
        <f t="shared" si="96"/>
        <v>93.503259472571003</v>
      </c>
    </row>
    <row r="68" spans="1:18" ht="14.5" customHeight="1" x14ac:dyDescent="0.35">
      <c r="A68" s="11">
        <v>39994</v>
      </c>
      <c r="B68" s="37">
        <v>95.2</v>
      </c>
      <c r="C68" s="13"/>
      <c r="D68" s="9">
        <f t="shared" si="98"/>
        <v>-1.0493179433367361E-3</v>
      </c>
      <c r="F68" s="10">
        <f t="shared" si="97"/>
        <v>1.4710759387733216E-2</v>
      </c>
      <c r="G68" s="127">
        <f t="shared" si="96"/>
        <v>92.275189416003002</v>
      </c>
    </row>
    <row r="69" spans="1:18" ht="14.5" customHeight="1" x14ac:dyDescent="0.35">
      <c r="A69" s="11">
        <v>39903</v>
      </c>
      <c r="B69" s="37">
        <v>95.3</v>
      </c>
      <c r="C69" s="13"/>
      <c r="D69" s="9">
        <f t="shared" si="98"/>
        <v>-3.3468559837728118E-2</v>
      </c>
      <c r="F69" s="10">
        <f t="shared" si="97"/>
        <v>1.7041792293267678E-2</v>
      </c>
      <c r="G69" s="127">
        <f t="shared" si="96"/>
        <v>90.937430752859044</v>
      </c>
    </row>
    <row r="70" spans="1:18" ht="14.5" customHeight="1" x14ac:dyDescent="0.35">
      <c r="A70" s="11">
        <v>39813</v>
      </c>
      <c r="B70" s="37">
        <v>98.6</v>
      </c>
      <c r="C70" s="13"/>
      <c r="D70" s="9">
        <f t="shared" si="98"/>
        <v>1.4403292181069949E-2</v>
      </c>
      <c r="F70" s="10">
        <f t="shared" si="97"/>
        <v>2.1243268324942759E-2</v>
      </c>
      <c r="G70" s="127">
        <f t="shared" si="96"/>
        <v>89.413661701953842</v>
      </c>
    </row>
    <row r="71" spans="1:18" ht="14.5" customHeight="1" x14ac:dyDescent="0.35">
      <c r="A71" s="11">
        <v>39721</v>
      </c>
      <c r="B71" s="37">
        <v>97.2</v>
      </c>
      <c r="C71" s="13"/>
      <c r="D71" s="9">
        <f t="shared" si="98"/>
        <v>5.8823529411764719E-2</v>
      </c>
      <c r="F71" s="10">
        <f t="shared" si="97"/>
        <v>2.1705228019073448E-2</v>
      </c>
      <c r="G71" s="127">
        <f t="shared" si="96"/>
        <v>87.553734232795833</v>
      </c>
    </row>
    <row r="72" spans="1:18" ht="14.5" customHeight="1" x14ac:dyDescent="0.35">
      <c r="A72" s="11">
        <v>39629</v>
      </c>
      <c r="B72" s="37">
        <v>91.8</v>
      </c>
      <c r="C72" s="13"/>
      <c r="D72" s="9">
        <f t="shared" si="98"/>
        <v>2.5698324022346286E-2</v>
      </c>
      <c r="F72" s="10">
        <f t="shared" si="97"/>
        <v>1.8963339995105338E-2</v>
      </c>
      <c r="G72" s="127">
        <f t="shared" si="96"/>
        <v>85.693732234833348</v>
      </c>
    </row>
    <row r="73" spans="1:18" customFormat="1" ht="14.5" customHeight="1" x14ac:dyDescent="0.35">
      <c r="A73" s="11">
        <v>39538</v>
      </c>
      <c r="B73" s="37">
        <v>89.5</v>
      </c>
      <c r="C73" s="14"/>
      <c r="D73" s="12">
        <f t="shared" si="98"/>
        <v>2.5200458190149044E-2</v>
      </c>
      <c r="F73" s="10">
        <f t="shared" si="97"/>
        <v>1.7625302433096218E-2</v>
      </c>
      <c r="G73" s="127">
        <f t="shared" si="96"/>
        <v>84.098935527204532</v>
      </c>
      <c r="H73" s="1"/>
      <c r="I73" s="1"/>
      <c r="J73" s="1"/>
      <c r="K73" s="1"/>
      <c r="L73" s="1"/>
      <c r="M73" s="1"/>
      <c r="N73" s="1"/>
      <c r="O73" s="1"/>
      <c r="P73" s="1"/>
      <c r="Q73" s="1"/>
      <c r="R73" s="1"/>
    </row>
    <row r="74" spans="1:18" ht="14.5" customHeight="1" x14ac:dyDescent="0.35">
      <c r="A74" s="11">
        <v>39447</v>
      </c>
      <c r="B74" s="37">
        <v>87.3</v>
      </c>
      <c r="C74" s="13"/>
      <c r="D74" s="9">
        <f t="shared" si="98"/>
        <v>2.7058823529411802E-2</v>
      </c>
      <c r="F74" s="10">
        <f t="shared" si="97"/>
        <v>1.6571289355186297E-2</v>
      </c>
      <c r="G74" s="127">
        <f t="shared" si="96"/>
        <v>82.642339303206967</v>
      </c>
    </row>
    <row r="75" spans="1:18" ht="14.5" customHeight="1" x14ac:dyDescent="0.35">
      <c r="A75" s="11">
        <v>39355</v>
      </c>
      <c r="B75" s="37">
        <v>85</v>
      </c>
      <c r="C75" s="13"/>
      <c r="D75" s="9">
        <f t="shared" si="98"/>
        <v>2.1634615384615419E-2</v>
      </c>
      <c r="F75" s="10">
        <f t="shared" si="97"/>
        <v>1.5375709428300299E-2</v>
      </c>
      <c r="G75" s="127">
        <f t="shared" si="96"/>
        <v>81.29517346061111</v>
      </c>
    </row>
    <row r="76" spans="1:18" ht="14.5" customHeight="1" x14ac:dyDescent="0.35">
      <c r="A76" s="11">
        <v>39263</v>
      </c>
      <c r="B76" s="37">
        <v>83.2</v>
      </c>
      <c r="C76" s="13"/>
      <c r="D76" s="9">
        <f t="shared" si="98"/>
        <v>8.4848484848485395E-3</v>
      </c>
      <c r="F76" s="10">
        <f t="shared" si="97"/>
        <v>1.4645786186306223E-2</v>
      </c>
      <c r="G76" s="127">
        <f t="shared" si="96"/>
        <v>80.064130652075335</v>
      </c>
    </row>
    <row r="77" spans="1:18" ht="14.5" customHeight="1" x14ac:dyDescent="0.35">
      <c r="A77" s="11">
        <v>39172</v>
      </c>
      <c r="B77" s="37">
        <v>82.5</v>
      </c>
      <c r="C77" s="13"/>
      <c r="D77" s="9">
        <f t="shared" si="98"/>
        <v>4.872107186358221E-3</v>
      </c>
      <c r="F77" s="10">
        <f t="shared" si="97"/>
        <v>1.6015939330652911E-2</v>
      </c>
      <c r="G77" s="127">
        <f t="shared" si="96"/>
        <v>78.908454302075214</v>
      </c>
    </row>
    <row r="78" spans="1:18" ht="14.5" customHeight="1" x14ac:dyDescent="0.35">
      <c r="A78" s="11">
        <v>39082</v>
      </c>
      <c r="B78" s="37">
        <v>82.1</v>
      </c>
      <c r="C78" s="13"/>
      <c r="D78" s="9">
        <f t="shared" si="98"/>
        <v>4.8959608323131398E-3</v>
      </c>
      <c r="F78" s="10">
        <f t="shared" si="97"/>
        <v>1.6349575368870606E-2</v>
      </c>
      <c r="G78" s="127">
        <f t="shared" si="96"/>
        <v>77.664583051777484</v>
      </c>
    </row>
    <row r="79" spans="1:18" ht="14.5" customHeight="1" x14ac:dyDescent="0.35">
      <c r="A79" s="11">
        <v>38990</v>
      </c>
      <c r="B79" s="37">
        <v>81.7</v>
      </c>
      <c r="C79" s="13"/>
      <c r="D79" s="9">
        <f t="shared" si="98"/>
        <v>1.9975031210986316E-2</v>
      </c>
      <c r="F79" s="10">
        <f t="shared" si="97"/>
        <v>1.7192829884095762E-2</v>
      </c>
      <c r="G79" s="127">
        <f t="shared" si="96"/>
        <v>76.415226546033779</v>
      </c>
    </row>
    <row r="80" spans="1:18" ht="14.5" customHeight="1" x14ac:dyDescent="0.35">
      <c r="A80" s="11">
        <v>38898</v>
      </c>
      <c r="B80" s="37">
        <v>80.099999999999994</v>
      </c>
      <c r="C80" s="13"/>
      <c r="D80" s="9">
        <f t="shared" si="98"/>
        <v>2.6923076923076827E-2</v>
      </c>
      <c r="F80" s="10">
        <f t="shared" si="97"/>
        <v>1.6541415175784075E-2</v>
      </c>
      <c r="G80" s="127">
        <f t="shared" si="96"/>
        <v>75.123638607186138</v>
      </c>
    </row>
    <row r="81" spans="1:7" ht="14.5" customHeight="1" x14ac:dyDescent="0.35">
      <c r="A81" s="11">
        <v>38807</v>
      </c>
      <c r="B81" s="37">
        <v>78</v>
      </c>
      <c r="C81" s="13"/>
      <c r="D81" s="9">
        <f t="shared" si="98"/>
        <v>1.6949152542372836E-2</v>
      </c>
      <c r="F81" s="10">
        <f t="shared" si="97"/>
        <v>1.4935906085588924E-2</v>
      </c>
      <c r="G81" s="127">
        <f t="shared" si="96"/>
        <v>73.901208042955616</v>
      </c>
    </row>
    <row r="82" spans="1:7" ht="14.5" customHeight="1" x14ac:dyDescent="0.35">
      <c r="A82" s="11">
        <v>38717</v>
      </c>
      <c r="B82" s="37">
        <v>76.7</v>
      </c>
      <c r="C82" s="13"/>
      <c r="D82" s="9">
        <f t="shared" ref="D82:D110" si="99">B82/B83-1</f>
        <v>1.9946808510638236E-2</v>
      </c>
      <c r="F82" s="10">
        <f t="shared" si="97"/>
        <v>1.4688072980349761E-2</v>
      </c>
      <c r="G82" s="127">
        <f t="shared" si="96"/>
        <v>72.813669907470569</v>
      </c>
    </row>
    <row r="83" spans="1:7" ht="14.5" customHeight="1" x14ac:dyDescent="0.35">
      <c r="A83" s="11">
        <v>38625</v>
      </c>
      <c r="B83" s="37">
        <v>75.2</v>
      </c>
      <c r="C83" s="13"/>
      <c r="D83" s="9">
        <f t="shared" si="99"/>
        <v>2.592087312414737E-2</v>
      </c>
      <c r="F83" s="10">
        <f t="shared" si="97"/>
        <v>1.4877690789648438E-2</v>
      </c>
      <c r="G83" s="127">
        <f t="shared" si="96"/>
        <v>71.759658801942635</v>
      </c>
    </row>
    <row r="84" spans="1:7" ht="14.5" customHeight="1" x14ac:dyDescent="0.35">
      <c r="A84" s="11">
        <v>38533</v>
      </c>
      <c r="B84" s="37">
        <v>73.3</v>
      </c>
      <c r="C84" s="13"/>
      <c r="D84" s="9">
        <f t="shared" si="99"/>
        <v>9.6418732782368455E-3</v>
      </c>
      <c r="F84" s="10">
        <f t="shared" si="97"/>
        <v>1.3518900080584872E-2</v>
      </c>
      <c r="G84" s="127">
        <f t="shared" si="96"/>
        <v>70.707691629430158</v>
      </c>
    </row>
    <row r="85" spans="1:7" ht="14.5" customHeight="1" x14ac:dyDescent="0.35">
      <c r="A85" s="11">
        <v>38442</v>
      </c>
      <c r="B85" s="37">
        <v>72.599999999999994</v>
      </c>
      <c r="C85" s="13"/>
      <c r="D85" s="9">
        <f t="shared" si="99"/>
        <v>1.2552301255229992E-2</v>
      </c>
      <c r="F85" s="10">
        <f t="shared" si="97"/>
        <v>1.5049293122884463E-2</v>
      </c>
      <c r="G85" s="127">
        <f t="shared" si="96"/>
        <v>69.764551626820364</v>
      </c>
    </row>
    <row r="86" spans="1:7" ht="14.5" customHeight="1" x14ac:dyDescent="0.35">
      <c r="A86" s="11">
        <v>38352</v>
      </c>
      <c r="B86" s="37">
        <v>71.7</v>
      </c>
      <c r="C86" s="13"/>
      <c r="D86" s="9">
        <f t="shared" si="99"/>
        <v>1.2711864406779849E-2</v>
      </c>
      <c r="F86" s="10">
        <f t="shared" si="97"/>
        <v>1.4975490240504189E-2</v>
      </c>
      <c r="G86" s="127">
        <f t="shared" si="96"/>
        <v>68.730210541976589</v>
      </c>
    </row>
    <row r="87" spans="1:7" ht="14.5" customHeight="1" x14ac:dyDescent="0.35">
      <c r="A87" s="11">
        <v>38260</v>
      </c>
      <c r="B87" s="37">
        <v>70.8</v>
      </c>
      <c r="C87" s="13"/>
      <c r="D87" s="9">
        <f t="shared" si="99"/>
        <v>1.2875536480686511E-2</v>
      </c>
      <c r="F87" s="10">
        <f t="shared" si="97"/>
        <v>1.3091085698355043E-2</v>
      </c>
      <c r="G87" s="127">
        <f t="shared" si="96"/>
        <v>67.716128323148553</v>
      </c>
    </row>
    <row r="88" spans="1:7" ht="14.5" customHeight="1" x14ac:dyDescent="0.35">
      <c r="A88" s="11">
        <v>38168</v>
      </c>
      <c r="B88" s="37">
        <v>69.900000000000006</v>
      </c>
      <c r="C88" s="13"/>
      <c r="D88" s="9">
        <f t="shared" si="99"/>
        <v>2.4926686217008776E-2</v>
      </c>
      <c r="F88" s="10">
        <f t="shared" si="97"/>
        <v>1.2711413287804211E-2</v>
      </c>
      <c r="G88" s="127">
        <f t="shared" si="96"/>
        <v>66.841105680512158</v>
      </c>
    </row>
    <row r="89" spans="1:7" ht="14.5" customHeight="1" x14ac:dyDescent="0.35">
      <c r="A89" s="11">
        <v>38077</v>
      </c>
      <c r="B89" s="37">
        <v>68.2</v>
      </c>
      <c r="C89" s="13"/>
      <c r="D89" s="9">
        <f t="shared" si="99"/>
        <v>8.8757396449705706E-3</v>
      </c>
      <c r="F89" s="10">
        <f t="shared" si="97"/>
        <v>8.7371704661971163E-3</v>
      </c>
      <c r="G89" s="127">
        <f t="shared" si="96"/>
        <v>66.002125386846487</v>
      </c>
    </row>
    <row r="90" spans="1:7" ht="14.5" customHeight="1" x14ac:dyDescent="0.35">
      <c r="A90" s="11">
        <v>37986</v>
      </c>
      <c r="B90" s="37">
        <v>67.599999999999994</v>
      </c>
      <c r="C90" s="13"/>
      <c r="D90" s="9">
        <f t="shared" si="99"/>
        <v>1.501501501501501E-2</v>
      </c>
      <c r="F90" s="10">
        <f t="shared" si="97"/>
        <v>8.9569553203443144E-3</v>
      </c>
      <c r="G90" s="127">
        <f t="shared" si="96"/>
        <v>65.430448405448374</v>
      </c>
    </row>
    <row r="91" spans="1:7" ht="14.5" customHeight="1" x14ac:dyDescent="0.35">
      <c r="A91" s="11">
        <v>37894</v>
      </c>
      <c r="B91" s="37">
        <v>66.599999999999994</v>
      </c>
      <c r="C91" s="13"/>
      <c r="D91" s="9">
        <f t="shared" si="99"/>
        <v>1.2158054711246091E-2</v>
      </c>
      <c r="F91" s="10">
        <f t="shared" si="97"/>
        <v>7.8429912739255703E-3</v>
      </c>
      <c r="G91" s="127">
        <f t="shared" si="96"/>
        <v>64.849593493980294</v>
      </c>
    </row>
    <row r="92" spans="1:7" ht="14.5" customHeight="1" x14ac:dyDescent="0.35">
      <c r="A92" s="11">
        <v>37802</v>
      </c>
      <c r="B92" s="37">
        <v>65.8</v>
      </c>
      <c r="C92" s="13"/>
      <c r="D92" s="9">
        <f t="shared" si="99"/>
        <v>7.6569678407349961E-3</v>
      </c>
      <c r="F92" s="10">
        <f t="shared" si="97"/>
        <v>8.3678513678989153E-3</v>
      </c>
      <c r="G92" s="127">
        <f t="shared" si="96"/>
        <v>64.344936716789221</v>
      </c>
    </row>
    <row r="93" spans="1:7" ht="14.5" customHeight="1" x14ac:dyDescent="0.35">
      <c r="A93" s="11">
        <v>37711</v>
      </c>
      <c r="B93" s="37">
        <v>65.3</v>
      </c>
      <c r="C93" s="13"/>
      <c r="D93" s="9">
        <f t="shared" si="99"/>
        <v>1.3975155279502882E-2</v>
      </c>
      <c r="F93" s="10">
        <f t="shared" si="97"/>
        <v>8.2928337775673988E-3</v>
      </c>
      <c r="G93" s="127">
        <f t="shared" si="96"/>
        <v>63.810975954362547</v>
      </c>
    </row>
    <row r="94" spans="1:7" ht="14.5" customHeight="1" x14ac:dyDescent="0.35">
      <c r="A94" s="11">
        <v>37621</v>
      </c>
      <c r="B94" s="37">
        <v>64.400000000000006</v>
      </c>
      <c r="C94" s="13"/>
      <c r="D94" s="9">
        <f t="shared" si="99"/>
        <v>2.2222222222222365E-2</v>
      </c>
      <c r="F94" s="10">
        <f t="shared" si="97"/>
        <v>8.7059770338222542E-3</v>
      </c>
      <c r="G94" s="127">
        <f t="shared" si="96"/>
        <v>63.28615439553888</v>
      </c>
    </row>
    <row r="95" spans="1:7" ht="14.5" customHeight="1" x14ac:dyDescent="0.35">
      <c r="A95" s="11">
        <v>37529</v>
      </c>
      <c r="B95" s="37">
        <v>63</v>
      </c>
      <c r="C95" s="13"/>
      <c r="D95" s="9">
        <f t="shared" si="99"/>
        <v>9.6153846153845812E-3</v>
      </c>
      <c r="F95" s="10">
        <f t="shared" si="97"/>
        <v>7.4318259329813618E-3</v>
      </c>
      <c r="G95" s="127">
        <f t="shared" si="96"/>
        <v>62.739941902234683</v>
      </c>
    </row>
    <row r="96" spans="1:7" ht="14.5" customHeight="1" x14ac:dyDescent="0.35">
      <c r="A96" s="11">
        <v>37437</v>
      </c>
      <c r="B96" s="37">
        <v>62.4</v>
      </c>
      <c r="C96" s="13"/>
      <c r="D96" s="9">
        <f t="shared" si="99"/>
        <v>2.8006589785831926E-2</v>
      </c>
      <c r="F96" s="10">
        <f t="shared" si="97"/>
        <v>7.8021900445581398E-3</v>
      </c>
      <c r="G96" s="127">
        <f t="shared" si="96"/>
        <v>62.27710926655638</v>
      </c>
    </row>
    <row r="97" spans="1:7" ht="14.5" customHeight="1" x14ac:dyDescent="0.35">
      <c r="A97" s="11">
        <v>37346</v>
      </c>
      <c r="B97" s="37">
        <v>60.7</v>
      </c>
      <c r="C97" s="13"/>
      <c r="D97" s="9">
        <f t="shared" si="99"/>
        <v>1.1666666666666714E-2</v>
      </c>
      <c r="F97" s="10">
        <f t="shared" si="97"/>
        <v>6.2070782479846836E-3</v>
      </c>
      <c r="G97" s="127">
        <f t="shared" si="96"/>
        <v>61.794973142301771</v>
      </c>
    </row>
    <row r="98" spans="1:7" ht="14.5" customHeight="1" x14ac:dyDescent="0.35">
      <c r="A98" s="11">
        <v>37256</v>
      </c>
      <c r="B98" s="37">
        <v>60</v>
      </c>
      <c r="C98" s="13"/>
      <c r="D98" s="9">
        <f t="shared" si="99"/>
        <v>-9.9009900990099098E-3</v>
      </c>
      <c r="F98" s="10">
        <f t="shared" si="97"/>
        <v>5.2348560257624577E-3</v>
      </c>
      <c r="G98" s="127">
        <f t="shared" si="96"/>
        <v>61.413773047492022</v>
      </c>
    </row>
    <row r="99" spans="1:7" ht="14.5" customHeight="1" x14ac:dyDescent="0.35">
      <c r="A99" s="11">
        <v>37164</v>
      </c>
      <c r="B99" s="37">
        <v>60.6</v>
      </c>
      <c r="C99" s="13"/>
      <c r="D99" s="9">
        <f t="shared" si="99"/>
        <v>8.3194675540765317E-3</v>
      </c>
      <c r="F99" s="10">
        <f t="shared" si="97"/>
        <v>6.5055713325872606E-3</v>
      </c>
      <c r="G99" s="127">
        <f t="shared" si="96"/>
        <v>61.093954989079776</v>
      </c>
    </row>
    <row r="100" spans="1:7" ht="14.5" customHeight="1" x14ac:dyDescent="0.35">
      <c r="A100" s="11">
        <v>37072</v>
      </c>
      <c r="B100" s="37">
        <v>60.1</v>
      </c>
      <c r="C100" s="13"/>
      <c r="D100" s="9">
        <f t="shared" si="99"/>
        <v>-2.2764227642276369E-2</v>
      </c>
      <c r="F100" s="10">
        <f t="shared" si="97"/>
        <v>6.3406716760882357E-3</v>
      </c>
      <c r="G100" s="127">
        <f t="shared" si="96"/>
        <v>60.699072840891446</v>
      </c>
    </row>
    <row r="101" spans="1:7" ht="14.5" customHeight="1" x14ac:dyDescent="0.35">
      <c r="A101" s="11">
        <v>36981</v>
      </c>
      <c r="B101" s="37">
        <v>61.5</v>
      </c>
      <c r="C101" s="13"/>
      <c r="D101" s="9">
        <f t="shared" si="99"/>
        <v>1.1513157894736947E-2</v>
      </c>
      <c r="F101" s="10">
        <f t="shared" si="97"/>
        <v>9.2511616079246958E-3</v>
      </c>
      <c r="G101" s="127">
        <f t="shared" si="96"/>
        <v>60.316624925628275</v>
      </c>
    </row>
    <row r="102" spans="1:7" ht="14.5" customHeight="1" x14ac:dyDescent="0.35">
      <c r="A102" s="11">
        <v>36891</v>
      </c>
      <c r="B102" s="37">
        <v>60.8</v>
      </c>
      <c r="C102" s="13"/>
      <c r="D102" s="9">
        <f t="shared" si="99"/>
        <v>1.6474464579900872E-3</v>
      </c>
      <c r="F102" s="10">
        <f t="shared" si="97"/>
        <v>8.9998286871677789E-3</v>
      </c>
      <c r="G102" s="127">
        <f t="shared" si="96"/>
        <v>59.763740900265773</v>
      </c>
    </row>
    <row r="103" spans="1:7" ht="14.5" customHeight="1" x14ac:dyDescent="0.35">
      <c r="A103" s="11">
        <v>36799</v>
      </c>
      <c r="B103" s="37">
        <v>60.7</v>
      </c>
      <c r="C103" s="13"/>
      <c r="D103" s="9">
        <f t="shared" si="99"/>
        <v>1.8456375838926231E-2</v>
      </c>
      <c r="F103" s="10">
        <f t="shared" si="97"/>
        <v>9.9188764658149908E-3</v>
      </c>
      <c r="G103" s="127">
        <f t="shared" si="96"/>
        <v>59.230674972488067</v>
      </c>
    </row>
    <row r="104" spans="1:7" ht="14.5" customHeight="1" x14ac:dyDescent="0.35">
      <c r="A104" s="11">
        <v>36707</v>
      </c>
      <c r="B104" s="37">
        <v>59.6</v>
      </c>
      <c r="C104" s="13"/>
      <c r="D104" s="9">
        <f t="shared" si="99"/>
        <v>6.7567567567567988E-3</v>
      </c>
      <c r="F104" s="10">
        <f t="shared" si="97"/>
        <v>8.6992336982276708E-3</v>
      </c>
      <c r="G104" s="127">
        <f t="shared" si="96"/>
        <v>58.648943348563094</v>
      </c>
    </row>
    <row r="105" spans="1:7" ht="14.5" customHeight="1" x14ac:dyDescent="0.35">
      <c r="A105" s="11">
        <v>36616</v>
      </c>
      <c r="B105" s="37">
        <v>59.2</v>
      </c>
      <c r="C105" s="13"/>
      <c r="D105" s="9">
        <f t="shared" si="99"/>
        <v>1.8932874354561147E-2</v>
      </c>
      <c r="F105" s="10">
        <f t="shared" si="97"/>
        <v>9.0229798551394822E-3</v>
      </c>
      <c r="G105" s="127">
        <f t="shared" si="96"/>
        <v>58.143142563454241</v>
      </c>
    </row>
    <row r="106" spans="1:7" ht="14.5" customHeight="1" x14ac:dyDescent="0.35">
      <c r="A106" s="11">
        <v>36525</v>
      </c>
      <c r="B106" s="37">
        <v>58.1</v>
      </c>
      <c r="C106" s="13"/>
      <c r="D106" s="9">
        <f t="shared" si="99"/>
        <v>6.9324090121316573E-3</v>
      </c>
      <c r="F106" s="10">
        <f t="shared" si="97"/>
        <v>7.0410009552551497E-3</v>
      </c>
      <c r="G106" s="127">
        <f t="shared" si="96"/>
        <v>57.623209504903016</v>
      </c>
    </row>
    <row r="107" spans="1:7" ht="14.5" customHeight="1" x14ac:dyDescent="0.35">
      <c r="A107" s="11">
        <v>36433</v>
      </c>
      <c r="B107" s="37">
        <v>57.7</v>
      </c>
      <c r="C107" s="13"/>
      <c r="D107" s="9">
        <f t="shared" si="99"/>
        <v>1.405975395430592E-2</v>
      </c>
      <c r="F107" s="10">
        <f t="shared" si="97"/>
        <v>7.0681489410360232E-3</v>
      </c>
      <c r="G107" s="127">
        <f t="shared" si="96"/>
        <v>57.220321168892838</v>
      </c>
    </row>
    <row r="108" spans="1:7" ht="14.5" customHeight="1" x14ac:dyDescent="0.35">
      <c r="A108" s="11">
        <v>36341</v>
      </c>
      <c r="B108" s="37">
        <v>56.9</v>
      </c>
      <c r="C108" s="13"/>
      <c r="D108" s="9">
        <f t="shared" si="99"/>
        <v>8.8652482269504507E-3</v>
      </c>
      <c r="F108" s="10">
        <f t="shared" si="97"/>
        <v>4.7376139366127239E-3</v>
      </c>
      <c r="G108" s="127">
        <f t="shared" si="96"/>
        <v>56.818718007377967</v>
      </c>
    </row>
    <row r="109" spans="1:7" ht="14.5" customHeight="1" x14ac:dyDescent="0.35">
      <c r="A109" s="11">
        <v>36250</v>
      </c>
      <c r="B109" s="37">
        <v>56.4</v>
      </c>
      <c r="C109" s="13"/>
      <c r="D109" s="9">
        <f t="shared" si="99"/>
        <v>0</v>
      </c>
      <c r="F109" s="10">
        <f t="shared" si="97"/>
        <v>2.673796791443861E-3</v>
      </c>
      <c r="G109" s="127">
        <f t="shared" si="96"/>
        <v>56.550802139037437</v>
      </c>
    </row>
    <row r="110" spans="1:7" ht="14.5" customHeight="1" x14ac:dyDescent="0.35">
      <c r="A110" s="11">
        <v>36160</v>
      </c>
      <c r="B110" s="37">
        <v>56.4</v>
      </c>
      <c r="C110" s="13"/>
      <c r="D110" s="9">
        <f t="shared" si="99"/>
        <v>5.3475935828877219E-3</v>
      </c>
      <c r="F110" s="10">
        <f t="shared" si="97"/>
        <v>5.3475935828877219E-3</v>
      </c>
      <c r="G110" s="127">
        <f>G111*(1+F110)</f>
        <v>56.400000000000006</v>
      </c>
    </row>
    <row r="111" spans="1:7" ht="14.5" customHeight="1" x14ac:dyDescent="0.35">
      <c r="A111" s="11">
        <v>36068</v>
      </c>
      <c r="B111" s="37">
        <v>56.1</v>
      </c>
      <c r="C111" s="13"/>
      <c r="D111" s="9"/>
      <c r="G111" s="127">
        <f>B111</f>
        <v>56.1</v>
      </c>
    </row>
    <row r="113" spans="1:1" x14ac:dyDescent="0.35">
      <c r="A113" s="6" t="s">
        <v>40</v>
      </c>
    </row>
  </sheetData>
  <sheetProtection algorithmName="SHA-512" hashValue="uwgxdYHs/o4rS9tkzirecZpKn5IADJ7dw+shHLWXU9+5Tx75uc+4gpWHhwHsjZ12wxKuPDlbwTfdz894oGUI+w==" saltValue="1HTU8BFDWkemX1Igm8aSbQ==" spinCount="100000" sheet="1" objects="1" scenarios="1"/>
  <pageMargins left="0.25" right="0.25"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B6:K17"/>
  <sheetViews>
    <sheetView workbookViewId="0">
      <selection activeCell="D7" sqref="D7"/>
    </sheetView>
  </sheetViews>
  <sheetFormatPr defaultColWidth="8.81640625" defaultRowHeight="14.5" x14ac:dyDescent="0.35"/>
  <cols>
    <col min="1" max="1" width="3.26953125" style="215" customWidth="1"/>
    <col min="2" max="2" width="14.1796875" style="215" customWidth="1"/>
    <col min="3" max="3" width="15" style="234" customWidth="1"/>
    <col min="4" max="4" width="17.453125" style="215" customWidth="1"/>
    <col min="5" max="5" width="15.453125" style="234" customWidth="1"/>
    <col min="6" max="6" width="12.1796875" style="215" customWidth="1"/>
    <col min="7" max="7" width="12" style="215" bestFit="1" customWidth="1"/>
    <col min="8" max="8" width="12.26953125" style="215" customWidth="1"/>
    <col min="9" max="9" width="15.26953125" style="215" customWidth="1"/>
    <col min="10" max="10" width="12.81640625" style="215" customWidth="1"/>
    <col min="11" max="11" width="17.1796875" style="215" customWidth="1"/>
    <col min="12" max="16384" width="8.81640625" style="215"/>
  </cols>
  <sheetData>
    <row r="6" spans="2:11" ht="28.5" x14ac:dyDescent="0.35">
      <c r="D6" s="216"/>
    </row>
    <row r="7" spans="2:11" ht="28.5" x14ac:dyDescent="0.35">
      <c r="B7" s="216"/>
      <c r="C7" s="235"/>
      <c r="D7" s="51"/>
    </row>
    <row r="10" spans="2:11" ht="43.5" x14ac:dyDescent="0.35">
      <c r="B10" s="217"/>
      <c r="C10" s="236" t="s">
        <v>41</v>
      </c>
      <c r="D10" s="2"/>
      <c r="E10" s="236" t="s">
        <v>10</v>
      </c>
      <c r="F10" s="2" t="s">
        <v>29</v>
      </c>
      <c r="G10" s="2" t="s">
        <v>42</v>
      </c>
      <c r="H10" s="7" t="s">
        <v>43</v>
      </c>
      <c r="I10" s="8" t="s">
        <v>44</v>
      </c>
      <c r="J10" s="7" t="s">
        <v>45</v>
      </c>
      <c r="K10" s="8" t="s">
        <v>46</v>
      </c>
    </row>
    <row r="11" spans="2:11" x14ac:dyDescent="0.35">
      <c r="B11" s="218"/>
      <c r="D11" s="215" t="s">
        <v>47</v>
      </c>
      <c r="E11" s="238">
        <f>EOMONTH(E12,3)</f>
        <v>121</v>
      </c>
      <c r="F11" s="215" t="e">
        <f>VLOOKUP(E11,Data!$A$5:$G$145,7,FALSE)</f>
        <v>#N/A</v>
      </c>
      <c r="H11" s="219"/>
      <c r="I11" s="220"/>
      <c r="J11" s="219"/>
      <c r="K11" s="221"/>
    </row>
    <row r="12" spans="2:11" x14ac:dyDescent="0.35">
      <c r="B12" s="222" t="s">
        <v>48</v>
      </c>
      <c r="C12" s="237">
        <f>'Input &amp; Result'!D9</f>
        <v>0</v>
      </c>
      <c r="D12" s="223" t="s">
        <v>49</v>
      </c>
      <c r="E12" s="237">
        <f>DATE(YEAR(C12),MONTH(C12)-MOD((MONTH(C12)-1),3),0)</f>
        <v>0</v>
      </c>
      <c r="F12" s="224" t="e">
        <f>VLOOKUP(E12,Data!$A$5:$G$145,7,FALSE)</f>
        <v>#N/A</v>
      </c>
      <c r="G12" s="225" t="e">
        <f>(F11/F12)^(1/(E11-E12))</f>
        <v>#N/A</v>
      </c>
      <c r="H12" s="226" t="e">
        <f>F12*G12^(C12-E12)</f>
        <v>#N/A</v>
      </c>
      <c r="I12" s="227" t="e">
        <f>H12/H14</f>
        <v>#N/A</v>
      </c>
      <c r="J12" s="226" t="e">
        <f>(C12-E12)/(E11-E12)*(F11-F12)+F12</f>
        <v>#N/A</v>
      </c>
      <c r="K12" s="227" t="e">
        <f>J12/J14</f>
        <v>#N/A</v>
      </c>
    </row>
    <row r="13" spans="2:11" x14ac:dyDescent="0.35">
      <c r="B13" s="218"/>
      <c r="D13" s="215" t="s">
        <v>47</v>
      </c>
      <c r="E13" s="238">
        <f>EOMONTH(E14,3)</f>
        <v>121</v>
      </c>
      <c r="F13" s="228" t="e">
        <f>VLOOKUP(E13,Data!$A$5:$G$145,7,FALSE)</f>
        <v>#N/A</v>
      </c>
      <c r="G13" s="229"/>
      <c r="H13" s="230"/>
      <c r="I13" s="231"/>
      <c r="J13" s="230"/>
      <c r="K13" s="231"/>
    </row>
    <row r="14" spans="2:11" x14ac:dyDescent="0.35">
      <c r="B14" s="222" t="s">
        <v>28</v>
      </c>
      <c r="C14" s="237">
        <f>'Input &amp; Result'!D7</f>
        <v>0</v>
      </c>
      <c r="D14" s="223" t="s">
        <v>49</v>
      </c>
      <c r="E14" s="237">
        <f>DATE(YEAR(C14),MONTH(C14)-MOD((MONTH(C14)-1),3),0)</f>
        <v>0</v>
      </c>
      <c r="F14" s="224" t="e">
        <f>VLOOKUP(E14,Data!$A$5:$G$145,7,FALSE)</f>
        <v>#N/A</v>
      </c>
      <c r="G14" s="225" t="e">
        <f>(F13/F14)^(1/(E13-E14))</f>
        <v>#N/A</v>
      </c>
      <c r="H14" s="226" t="e">
        <f>F14*G14^(C14-E14)</f>
        <v>#N/A</v>
      </c>
      <c r="I14" s="232"/>
      <c r="J14" s="226" t="e">
        <f>F13-((E13-C14)/(E13-E14)*(F13-F14))</f>
        <v>#N/A</v>
      </c>
      <c r="K14" s="232"/>
    </row>
    <row r="16" spans="2:11" x14ac:dyDescent="0.35">
      <c r="B16" s="233"/>
    </row>
    <row r="17" spans="5:5" x14ac:dyDescent="0.35">
      <c r="E17" s="238"/>
    </row>
  </sheetData>
  <sheetProtection algorithmName="SHA-512" hashValue="yX5rvkNsN9nayFllGv1e5HoLp0ErnPR9XLacQd73erTt7aotXwWjVVY0ckWU6z08xwHewr/A/IKW7D9vMwLJDQ==" saltValue="AsmhmYFN2qS6P9Lu9Z1jzg==" spinCount="100000" sheet="1" objects="1" scenarios="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6</vt:i4>
      </vt:variant>
    </vt:vector>
  </HeadingPairs>
  <TitlesOfParts>
    <vt:vector size="6" baseType="lpstr">
      <vt:lpstr>Instructions</vt:lpstr>
      <vt:lpstr>Input &amp; Result</vt:lpstr>
      <vt:lpstr>Indexation Calculation sheet</vt:lpstr>
      <vt:lpstr>23-24 CappedMaxRates PA &amp; Regs</vt:lpstr>
      <vt:lpstr>Data</vt:lpstr>
      <vt:lpstr>Calculation</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
  <cp:revision/>
  <cp:lastPrinted>2022-05-02T23:50:08Z</cp:lastPrinted>
  <dcterms:created xsi:type="dcterms:W3CDTF">2014-02-24T02:06:51Z</dcterms:created>
  <dcterms:modified xsi:type="dcterms:W3CDTF">2025-02-05T23:39:19Z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A15766356</vt:lpwstr>
  </property>
  <property fmtid="{D5CDD505-2E9C-101B-9397-08002B2CF9AE}" pid="4" name="Objective-Title">
    <vt:lpwstr>PPI Index Calculation Sheet</vt:lpwstr>
  </property>
  <property fmtid="{D5CDD505-2E9C-101B-9397-08002B2CF9AE}" pid="5" name="Objective-Comment">
    <vt:lpwstr/>
  </property>
  <property fmtid="{D5CDD505-2E9C-101B-9397-08002B2CF9AE}" pid="6" name="Objective-CreationStamp">
    <vt:filetime>2017-08-18T06:29:52Z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2020-11-23T22:34:59Z</vt:filetime>
  </property>
  <property fmtid="{D5CDD505-2E9C-101B-9397-08002B2CF9AE}" pid="11" name="Objective-Owner">
    <vt:lpwstr>Elva Smith</vt:lpwstr>
  </property>
  <property fmtid="{D5CDD505-2E9C-101B-9397-08002B2CF9AE}" pid="12" name="Objective-Path">
    <vt:lpwstr>Objective Global Folder:MBRC File Plan:DEVELOPMENT SERVICES:PROCEDURES:Infrastructure Charges:Calculation Spreadsheets:</vt:lpwstr>
  </property>
  <property fmtid="{D5CDD505-2E9C-101B-9397-08002B2CF9AE}" pid="13" name="Objective-Parent">
    <vt:lpwstr>Calculation Spreadsheets</vt:lpwstr>
  </property>
  <property fmtid="{D5CDD505-2E9C-101B-9397-08002B2CF9AE}" pid="14" name="Objective-State">
    <vt:lpwstr>Being Edited</vt:lpwstr>
  </property>
  <property fmtid="{D5CDD505-2E9C-101B-9397-08002B2CF9AE}" pid="15" name="Objective-Version">
    <vt:lpwstr>127.1</vt:lpwstr>
  </property>
  <property fmtid="{D5CDD505-2E9C-101B-9397-08002B2CF9AE}" pid="16" name="Objective-VersionNumber">
    <vt:r8>129</vt:r8>
  </property>
  <property fmtid="{D5CDD505-2E9C-101B-9397-08002B2CF9AE}" pid="17" name="Objective-VersionComment">
    <vt:lpwstr/>
  </property>
  <property fmtid="{D5CDD505-2E9C-101B-9397-08002B2CF9AE}" pid="18" name="Objective-FileNumber">
    <vt:lpwstr>qA807251</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Archive Box [system]">
    <vt:lpwstr/>
  </property>
  <property fmtid="{D5CDD505-2E9C-101B-9397-08002B2CF9AE}" pid="22" name="Objective-Date Received [system]">
    <vt:lpwstr/>
  </property>
  <property fmtid="{D5CDD505-2E9C-101B-9397-08002B2CF9AE}" pid="23" name="Objective-Date of Letter [system]">
    <vt:lpwstr/>
  </property>
  <property fmtid="{D5CDD505-2E9C-101B-9397-08002B2CF9AE}" pid="24" name="Objective-Action Officer [system]">
    <vt:lpwstr/>
  </property>
  <property fmtid="{D5CDD505-2E9C-101B-9397-08002B2CF9AE}" pid="25" name="Objective-Contact Name (NAR) [system]">
    <vt:lpwstr/>
  </property>
  <property fmtid="{D5CDD505-2E9C-101B-9397-08002B2CF9AE}" pid="26" name="Objective-NAR Key [system]">
    <vt:lpwstr/>
  </property>
  <property fmtid="{D5CDD505-2E9C-101B-9397-08002B2CF9AE}" pid="27" name="Objective-Location Description [system]">
    <vt:lpwstr/>
  </property>
  <property fmtid="{D5CDD505-2E9C-101B-9397-08002B2CF9AE}" pid="28" name="Objective-Property Key [system]">
    <vt:lpwstr/>
  </property>
  <property fmtid="{D5CDD505-2E9C-101B-9397-08002B2CF9AE}" pid="29" name="Objective-Street [system]">
    <vt:lpwstr/>
  </property>
  <property fmtid="{D5CDD505-2E9C-101B-9397-08002B2CF9AE}" pid="30" name="Objective-Street/Suburb Key [system]">
    <vt:lpwstr/>
  </property>
  <property fmtid="{D5CDD505-2E9C-101B-9397-08002B2CF9AE}" pid="31" name="Objective-Customer Request Number [system]">
    <vt:lpwstr/>
  </property>
  <property fmtid="{D5CDD505-2E9C-101B-9397-08002B2CF9AE}" pid="32" name="Objective-Customer Request Key [system]">
    <vt:lpwstr/>
  </property>
  <property fmtid="{D5CDD505-2E9C-101B-9397-08002B2CF9AE}" pid="33" name="Objective-Public [system]">
    <vt:lpwstr/>
  </property>
  <property fmtid="{D5CDD505-2E9C-101B-9397-08002B2CF9AE}" pid="34" name="Objective-Connect Creator [system]">
    <vt:lpwstr/>
  </property>
</Properties>
</file>